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office.ads.gvsu.edu\dfs\Administration-Data\SECURE ANALYSIS\Philip\downloads\Common Data Set\"/>
    </mc:Choice>
  </mc:AlternateContent>
  <xr:revisionPtr revIDLastSave="0" documentId="13_ncr:1_{8E230B94-44AA-4046-957B-70BFAECD3796}" xr6:coauthVersionLast="47" xr6:coauthVersionMax="47" xr10:uidLastSave="{00000000-0000-0000-0000-000000000000}"/>
  <bookViews>
    <workbookView xWindow="-120" yWindow="-120" windowWidth="27885" windowHeight="16440" firstSheet="1" activeTab="1" xr2:uid="{B592CF3B-C097-074B-909E-39EA74D2F2C2}"/>
  </bookViews>
  <sheets>
    <sheet name="Start Here" sheetId="16" state="hidden"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state="hidden" r:id="rId13"/>
    <sheet name="validations" sheetId="17" state="hidden"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1" i="5" l="1"/>
  <c r="E53" i="5"/>
  <c r="C53" i="5"/>
  <c r="E30" i="5" a="1"/>
  <c r="E30" i="5" s="1"/>
  <c r="AI4" i="18"/>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F81" i="5"/>
  <c r="D81" i="5"/>
  <c r="B11" i="18" a="1"/>
  <c r="B11" i="18" s="1"/>
  <c r="E29" i="5" a="1"/>
  <c r="E29" i="5" s="1"/>
  <c r="E31" i="5"/>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E21" i="6"/>
  <c r="E22" i="6"/>
  <c r="E20" i="6"/>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<sst xmlns="http://schemas.openxmlformats.org/spreadsheetml/2006/main" count="1557" uniqueCount="1388">
  <si>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</si>
  <si>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</si>
  <si>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</si>
  <si>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</si>
  <si>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</si>
  <si>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</si>
  <si>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</si>
  <si>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</si>
  <si>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</si>
  <si>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</si>
  <si>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</si>
  <si>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</si>
  <si>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</si>
  <si>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</si>
  <si>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</si>
  <si>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</si>
  <si>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</si>
  <si>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</si>
  <si>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</si>
  <si>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</si>
  <si>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</si>
  <si>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</si>
  <si>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</si>
  <si>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</si>
  <si>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</si>
  <si>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</si>
  <si>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</si>
  <si>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</si>
  <si>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</si>
  <si>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</si>
  <si>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</si>
  <si>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</si>
  <si>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</si>
  <si>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</si>
  <si>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</si>
  <si>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</si>
  <si>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</si>
  <si>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</si>
  <si>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</si>
  <si>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</si>
  <si>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</si>
  <si>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</si>
  <si>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</si>
  <si>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</si>
  <si>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</si>
  <si>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</si>
  <si>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</si>
  <si>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</si>
  <si>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</si>
  <si>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</si>
  <si>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</si>
  <si>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</si>
  <si>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</si>
  <si>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</si>
  <si>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</si>
  <si>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</si>
  <si>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</si>
  <si>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</si>
  <si>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</si>
  <si>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</si>
  <si>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</si>
  <si>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</si>
  <si>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</si>
  <si>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</si>
  <si>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</si>
  <si>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</si>
  <si>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</si>
  <si>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</si>
  <si>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</si>
  <si>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</si>
  <si>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</si>
  <si>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</si>
  <si>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</si>
  <si>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</si>
  <si>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</si>
  <si>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</si>
  <si>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</si>
  <si>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</si>
  <si>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</si>
  <si>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</si>
  <si>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</si>
  <si>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</si>
  <si>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</si>
  <si>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</si>
  <si>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</si>
  <si>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</si>
  <si>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</si>
  <si>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</si>
  <si>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</si>
  <si>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</si>
  <si>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</si>
  <si>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</si>
  <si>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</si>
  <si>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</si>
  <si>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</si>
  <si>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</si>
  <si>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</si>
  <si>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</si>
  <si>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</si>
  <si>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</si>
  <si>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</si>
  <si>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</si>
  <si>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</si>
  <si>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</si>
  <si>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</si>
  <si>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</si>
  <si>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</si>
  <si>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</si>
  <si>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</si>
  <si>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</si>
  <si>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</si>
  <si>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</si>
  <si>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</si>
  <si>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</si>
  <si>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</si>
  <si>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</si>
  <si>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</si>
  <si>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</si>
  <si>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</si>
  <si>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</si>
  <si>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</si>
  <si>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</si>
  <si>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</si>
  <si>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</si>
  <si>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</si>
  <si>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</si>
  <si>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</si>
  <si>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</si>
  <si>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</si>
  <si>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</si>
  <si>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</si>
  <si>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</si>
  <si>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</si>
  <si>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</si>
  <si>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</si>
  <si>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</si>
  <si>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</si>
  <si>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</si>
  <si>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</si>
  <si>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</si>
  <si>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</si>
  <si>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</si>
  <si>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</si>
  <si>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</si>
  <si>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</si>
  <si>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</si>
  <si>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</si>
  <si>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</si>
  <si>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</si>
  <si>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</si>
  <si>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</si>
  <si>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</si>
  <si>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</si>
  <si>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</si>
  <si>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</si>
  <si>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</si>
  <si>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</si>
  <si>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</si>
  <si>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</si>
  <si>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</si>
  <si>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</si>
  <si>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</si>
  <si>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</si>
  <si>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</si>
  <si>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</si>
  <si>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</si>
  <si>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</si>
  <si>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</si>
  <si>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</si>
  <si>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</si>
  <si>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</si>
  <si>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</si>
  <si>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</si>
  <si>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</si>
  <si>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</si>
  <si>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</si>
  <si>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</si>
  <si>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</si>
  <si>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</si>
  <si>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</si>
  <si>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</si>
  <si>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</si>
  <si>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</si>
  <si>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</si>
  <si>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</si>
  <si>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</si>
  <si>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</si>
  <si>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</si>
  <si>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</si>
  <si>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</si>
  <si>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</si>
  <si>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</si>
  <si>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</si>
  <si>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</si>
  <si>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</si>
  <si>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</si>
  <si>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</si>
  <si>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</si>
  <si>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</si>
  <si>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</si>
  <si>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</si>
  <si>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</si>
  <si>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</si>
  <si>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</si>
  <si>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</si>
  <si>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</si>
  <si>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</si>
  <si>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</si>
  <si>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</si>
  <si>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</si>
  <si>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</si>
  <si>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</si>
  <si>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</si>
  <si>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</si>
  <si>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</si>
  <si>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</si>
  <si>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</si>
  <si>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</si>
  <si>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</si>
  <si>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</si>
  <si>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</si>
  <si>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</si>
  <si>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</si>
  <si>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</si>
  <si>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</si>
  <si>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</si>
  <si>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</si>
  <si>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</si>
  <si>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</si>
  <si>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</si>
  <si>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</si>
  <si>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</si>
  <si>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</si>
  <si>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</si>
  <si>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</si>
  <si>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</si>
  <si>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</si>
  <si>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</si>
  <si>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</si>
  <si>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</si>
  <si>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</si>
  <si>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</si>
  <si>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</si>
  <si>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</si>
  <si>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</si>
  <si>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</si>
  <si>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</si>
  <si>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</si>
  <si>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</si>
  <si>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</si>
  <si>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</si>
  <si>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</si>
  <si>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</si>
  <si>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</si>
  <si>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</si>
  <si>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</si>
  <si>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</si>
  <si>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</si>
  <si>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</si>
  <si>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</si>
  <si>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</si>
  <si>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</si>
  <si>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</si>
  <si>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</si>
  <si>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</si>
  <si>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</si>
  <si>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</si>
  <si>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</si>
  <si>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</si>
  <si>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</si>
  <si>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</si>
  <si>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</si>
  <si>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</si>
  <si>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</si>
  <si>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</si>
  <si>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</si>
  <si>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</si>
  <si>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</si>
  <si>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</si>
  <si>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</si>
  <si>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</si>
  <si>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</si>
  <si>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</si>
  <si>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</si>
  <si>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</si>
  <si>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</si>
  <si>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</si>
  <si>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</si>
  <si>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</si>
  <si>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</si>
  <si>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</si>
  <si>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</si>
  <si>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</si>
  <si>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</si>
  <si>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</si>
  <si>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</si>
  <si>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</si>
  <si>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</si>
  <si>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</si>
  <si>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</si>
  <si>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</si>
  <si>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</si>
  <si>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</si>
  <si>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</si>
  <si>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</si>
  <si>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</si>
  <si>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</si>
  <si>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</si>
  <si>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</si>
  <si>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</si>
  <si>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</si>
  <si>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</si>
  <si>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</si>
  <si>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</si>
  <si>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</si>
  <si>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</si>
  <si>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</si>
  <si>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</si>
  <si>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</si>
  <si>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</si>
  <si>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</si>
  <si>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</si>
  <si>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</si>
  <si>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</si>
  <si>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</si>
  <si>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</si>
  <si>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</si>
  <si>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</si>
  <si>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</si>
  <si>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</si>
  <si>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</si>
  <si>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</si>
  <si>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</si>
  <si>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</si>
  <si>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</si>
  <si>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</si>
  <si>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</si>
  <si>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</si>
  <si>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</si>
  <si>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</si>
  <si>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</si>
  <si>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</si>
  <si>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</si>
  <si>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</si>
  <si>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</si>
  <si>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</si>
  <si>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</si>
  <si>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</si>
  <si>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</si>
  <si>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</si>
  <si>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</si>
  <si>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</si>
  <si>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</si>
  <si>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</si>
  <si>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</si>
  <si>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</si>
  <si>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</si>
  <si>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</si>
  <si>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</si>
  <si>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</si>
  <si>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</si>
  <si>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</si>
  <si>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</si>
  <si>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</si>
  <si>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</si>
  <si>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</si>
  <si>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</si>
  <si>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</si>
  <si>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</si>
  <si>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</si>
  <si>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</si>
  <si>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</si>
  <si>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</si>
  <si>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</si>
  <si>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</si>
  <si>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</si>
  <si>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</si>
  <si>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</si>
  <si>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</si>
  <si>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</si>
  <si>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</si>
  <si>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</si>
  <si>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</si>
  <si>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</si>
  <si>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</si>
  <si>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</si>
  <si>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</si>
  <si>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</si>
  <si>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</si>
  <si>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</si>
  <si>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</si>
  <si>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</si>
  <si>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</si>
  <si>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</si>
  <si>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</si>
  <si>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</si>
  <si>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</si>
  <si>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</si>
  <si>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</si>
  <si>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</si>
  <si>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</si>
  <si>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</si>
  <si>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</si>
  <si>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</si>
  <si>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</si>
  <si>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</si>
  <si>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</si>
  <si>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</si>
  <si>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</si>
  <si>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</si>
  <si>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</si>
  <si>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</si>
  <si>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</si>
  <si>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</si>
  <si>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</si>
  <si>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</si>
  <si>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</si>
  <si>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</si>
  <si>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</si>
  <si>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</si>
  <si>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</si>
  <si>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</si>
  <si>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</si>
  <si>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</si>
  <si>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</si>
  <si>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</si>
  <si>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</si>
  <si>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</si>
  <si>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</si>
  <si>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</si>
  <si>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</si>
  <si>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</si>
  <si>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</si>
  <si>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</si>
  <si>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</si>
  <si>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</si>
  <si>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</si>
  <si>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</si>
  <si>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</si>
  <si>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</si>
  <si>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</si>
  <si>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</si>
  <si>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</si>
  <si>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</si>
  <si>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</si>
  <si>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</si>
  <si>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</si>
  <si>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</si>
  <si>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</si>
  <si>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</si>
  <si>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</si>
  <si>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</si>
  <si>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</si>
  <si>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</si>
  <si>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</si>
  <si>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</si>
  <si>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</si>
  <si>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</si>
  <si>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</si>
  <si>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</si>
  <si>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</si>
  <si>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</si>
  <si>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</si>
  <si>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</si>
  <si>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</si>
  <si>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</si>
  <si>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</si>
  <si>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</si>
  <si>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</si>
  <si>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</si>
  <si>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</si>
  <si>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</si>
  <si>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</si>
  <si>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</si>
  <si>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</si>
  <si>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</si>
  <si>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</si>
  <si>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</si>
  <si>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</si>
  <si>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</si>
  <si>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</si>
  <si>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</si>
  <si>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</si>
  <si>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</si>
  <si>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</si>
  <si>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</si>
  <si>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</si>
  <si>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</si>
  <si>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</si>
  <si>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</si>
  <si>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</si>
  <si>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</si>
  <si>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</si>
  <si>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</si>
  <si>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</si>
  <si>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</si>
  <si>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</si>
  <si>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</si>
  <si>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</si>
  <si>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</si>
  <si>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</si>
  <si>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</si>
  <si>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</si>
  <si>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</si>
  <si>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</si>
  <si>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</si>
  <si>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</si>
  <si>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</si>
  <si>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</si>
  <si>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</si>
  <si>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</si>
  <si>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</si>
  <si>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</si>
  <si>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</si>
  <si>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</si>
  <si>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</si>
  <si>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</si>
  <si>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</si>
  <si>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</si>
  <si>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</si>
  <si>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</si>
  <si>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</si>
  <si>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</si>
  <si>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</si>
  <si>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</si>
  <si>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</si>
  <si>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</si>
  <si>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</si>
  <si>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</si>
  <si>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</si>
  <si>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</si>
  <si>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</si>
  <si>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</si>
  <si>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</si>
  <si>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</si>
  <si>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</si>
  <si>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</si>
  <si>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</si>
  <si>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</si>
  <si>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</si>
  <si>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</si>
  <si>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</si>
  <si>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</si>
  <si>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</si>
  <si>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</si>
  <si>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</si>
  <si>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</si>
  <si>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</si>
  <si>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</si>
  <si>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</si>
  <si>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</si>
  <si>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</si>
  <si>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</si>
  <si>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</si>
  <si>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</si>
  <si>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</si>
  <si>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</si>
  <si>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</si>
  <si>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</si>
  <si>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</si>
  <si>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</si>
  <si>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</si>
  <si>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</si>
  <si>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</si>
  <si>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</si>
  <si>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</si>
  <si>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</si>
  <si>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</si>
  <si>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</si>
  <si>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</si>
  <si>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</si>
  <si>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</si>
  <si>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</si>
  <si>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</si>
  <si>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</si>
  <si>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</si>
  <si>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</si>
  <si>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</si>
  <si>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</si>
  <si>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</si>
  <si>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</si>
  <si>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</si>
  <si>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</si>
  <si>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</si>
  <si>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</si>
  <si>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</si>
  <si>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</si>
  <si>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</si>
  <si>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</si>
  <si>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</si>
  <si>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</si>
  <si>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</si>
  <si>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</si>
  <si>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</si>
  <si>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</si>
  <si>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</si>
  <si>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</si>
  <si>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</si>
  <si>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</si>
  <si>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</si>
  <si>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</si>
  <si>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</si>
  <si>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</si>
  <si>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</si>
  <si>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</si>
  <si>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</si>
  <si>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</si>
  <si>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</si>
  <si>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</si>
  <si>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</si>
  <si>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</si>
  <si>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</si>
  <si>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</si>
  <si>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</si>
  <si>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</si>
  <si>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</si>
  <si>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</si>
  <si>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</si>
  <si>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</si>
  <si>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</si>
  <si>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</si>
  <si>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</si>
  <si>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</si>
  <si>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</si>
  <si>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</si>
  <si>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</si>
  <si>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</si>
  <si>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</si>
  <si>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</si>
  <si>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</si>
  <si>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</si>
  <si>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</si>
  <si>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</si>
  <si>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</si>
  <si>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</si>
  <si>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</si>
  <si>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</si>
  <si>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</si>
  <si>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</si>
  <si>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</si>
  <si>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</si>
  <si>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</si>
  <si>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</si>
  <si>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</si>
  <si>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</si>
  <si>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</si>
  <si>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</si>
  <si>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</si>
  <si>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</si>
  <si>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</si>
  <si>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</si>
  <si>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</si>
  <si>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</si>
  <si>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</si>
  <si>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</si>
  <si>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</si>
  <si>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</si>
  <si>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</si>
  <si>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</si>
  <si>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</si>
  <si>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</si>
  <si>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</si>
  <si>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</si>
  <si>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</si>
  <si>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</si>
  <si>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</si>
  <si>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</si>
  <si>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</si>
  <si>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</si>
  <si>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</si>
  <si>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</si>
  <si>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</si>
  <si>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</si>
  <si>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</si>
  <si>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</si>
  <si>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</si>
  <si>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</si>
  <si>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</si>
  <si>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</si>
  <si>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</si>
  <si>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</si>
  <si>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</si>
  <si>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</si>
  <si>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</si>
  <si>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</si>
  <si>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</si>
  <si>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</si>
  <si>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</si>
  <si>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</si>
  <si>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</si>
  <si>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</si>
  <si>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</si>
  <si>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</si>
  <si>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</si>
  <si>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</si>
  <si>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</si>
  <si>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</si>
  <si>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</si>
  <si>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</si>
  <si>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</si>
  <si>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</si>
  <si>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</si>
  <si>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</si>
  <si>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</si>
  <si>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</si>
  <si>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</si>
  <si>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</si>
  <si>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</si>
  <si>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</si>
  <si>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</si>
  <si>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</si>
  <si>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</si>
  <si>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</si>
  <si>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</si>
  <si>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</si>
  <si>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</si>
  <si>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</si>
  <si>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</si>
  <si>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</si>
  <si>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</si>
  <si>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</si>
  <si>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</si>
  <si>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</si>
  <si>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</si>
  <si>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</si>
  <si>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</si>
  <si>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</si>
  <si>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</si>
  <si>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</si>
  <si>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</si>
  <si>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</si>
  <si>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</si>
  <si>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</si>
  <si>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</si>
  <si>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</si>
  <si>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</si>
  <si>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</si>
  <si>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</si>
  <si>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</si>
  <si>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</si>
  <si>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</si>
  <si>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</si>
  <si>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</si>
  <si>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</si>
  <si>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</si>
  <si>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</si>
  <si>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</si>
  <si>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</si>
  <si>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</si>
  <si>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</si>
  <si>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</si>
  <si>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</si>
  <si>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</si>
  <si>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</si>
  <si>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</si>
  <si>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</si>
  <si>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</si>
  <si>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</si>
  <si>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</si>
  <si>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</si>
  <si>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</si>
  <si>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</si>
  <si>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</si>
  <si>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</si>
  <si>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</si>
  <si>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</si>
  <si>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</si>
  <si>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</si>
  <si>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</si>
  <si>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</si>
  <si>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</si>
  <si>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</si>
  <si>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</si>
  <si>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</si>
  <si>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</si>
  <si>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</si>
  <si>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</si>
  <si>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</si>
  <si>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</si>
  <si>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</si>
  <si>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</si>
  <si>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</si>
  <si>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</si>
  <si>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</si>
  <si>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</si>
  <si>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</si>
  <si>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</si>
  <si>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</si>
  <si>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</si>
  <si>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</si>
  <si>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</si>
  <si>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</si>
  <si>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</si>
  <si>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</si>
  <si>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</si>
  <si>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</si>
  <si>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</si>
  <si>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</si>
  <si>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</si>
  <si>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</si>
  <si>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</si>
  <si>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</si>
  <si>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</si>
  <si>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</si>
  <si>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</si>
  <si>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</si>
  <si>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</si>
  <si>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</si>
  <si>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</si>
  <si>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</si>
  <si>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</si>
  <si>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</si>
  <si>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</si>
  <si>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</si>
  <si>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</si>
  <si>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</si>
  <si>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</si>
  <si>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</si>
  <si>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</si>
  <si>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</si>
  <si>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</si>
  <si>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</si>
  <si>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</si>
  <si>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</si>
  <si>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</si>
  <si>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</si>
  <si>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</si>
  <si>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</si>
  <si>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</si>
  <si>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</si>
  <si>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</si>
  <si>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</si>
  <si>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</si>
  <si>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</si>
  <si>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</si>
  <si>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</si>
  <si>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</si>
  <si>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</si>
  <si>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</si>
  <si>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</si>
  <si>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</si>
  <si>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</si>
  <si>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</si>
  <si>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</si>
  <si>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</si>
  <si>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</si>
  <si>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</si>
  <si>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</si>
  <si>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</si>
  <si>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</si>
  <si>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</si>
  <si>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</si>
  <si>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</si>
  <si>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</si>
  <si>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</si>
  <si>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</si>
  <si>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</si>
  <si>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</si>
  <si>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</si>
  <si>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</si>
  <si>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</si>
  <si>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</si>
  <si>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</si>
  <si>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</si>
  <si>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</si>
  <si>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</si>
  <si>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</si>
  <si>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</si>
  <si>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</si>
  <si>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</si>
  <si>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</si>
  <si>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</si>
  <si>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</si>
  <si>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</si>
  <si>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</si>
  <si>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</si>
  <si>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</si>
  <si>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</si>
  <si>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</si>
  <si>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</si>
  <si>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</si>
  <si>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</si>
  <si>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</si>
  <si>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</si>
  <si>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</si>
  <si>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</si>
  <si>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</si>
  <si>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</si>
  <si>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</si>
  <si>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</si>
  <si>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</si>
  <si>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</si>
  <si>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</si>
  <si>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</si>
  <si>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</si>
  <si>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</si>
  <si>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</si>
  <si>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</si>
  <si>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</si>
  <si>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</si>
  <si>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</si>
  <si>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</si>
  <si>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</si>
  <si>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</si>
  <si>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</si>
  <si>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</si>
  <si>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</si>
  <si>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</si>
  <si>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</si>
  <si>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</si>
  <si>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</si>
  <si>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</si>
  <si>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</si>
  <si>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</si>
  <si>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</si>
  <si>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</si>
  <si>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</si>
  <si>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</si>
  <si>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</si>
  <si>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</si>
  <si>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</si>
  <si>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</si>
  <si>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</si>
  <si>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</si>
  <si>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</si>
  <si>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</si>
  <si>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</si>
  <si>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</si>
  <si>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</si>
  <si>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</si>
  <si>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</si>
  <si>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</si>
  <si>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</si>
  <si>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</si>
  <si>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</si>
  <si>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</si>
  <si>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</si>
  <si>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</si>
  <si>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</si>
  <si>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</si>
  <si>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</si>
  <si>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</si>
  <si>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</si>
  <si>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</si>
  <si>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</si>
  <si>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</si>
  <si>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</si>
  <si>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</si>
  <si>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</si>
  <si>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</si>
  <si>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</si>
  <si>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</si>
  <si>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</si>
  <si>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</si>
  <si>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</si>
  <si>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</si>
  <si>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</si>
  <si>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</si>
  <si>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</si>
  <si>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</si>
  <si>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</si>
  <si>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</si>
  <si>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</si>
  <si>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</si>
  <si>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</si>
  <si>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</si>
  <si>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</si>
  <si>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</si>
  <si>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</si>
  <si>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</si>
  <si>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</si>
  <si>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</si>
  <si>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</si>
  <si>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</si>
  <si>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</si>
  <si>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</si>
  <si>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</si>
  <si>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</si>
  <si>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</si>
  <si>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</si>
  <si>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</si>
  <si>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</si>
  <si>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</si>
  <si>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</si>
  <si>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</si>
  <si>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</si>
  <si>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</si>
  <si>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</si>
  <si>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</si>
  <si>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</si>
  <si>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</si>
  <si>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</si>
  <si>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</si>
  <si>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</si>
  <si>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</si>
  <si>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</si>
  <si>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</si>
  <si>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</si>
  <si>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</si>
  <si>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</si>
  <si>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</si>
  <si>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</si>
  <si>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</si>
  <si>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</si>
  <si>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</si>
  <si>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</si>
  <si>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</si>
  <si>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</si>
  <si>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</si>
  <si>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</si>
  <si>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</si>
  <si>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</si>
  <si>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</si>
  <si>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</si>
  <si>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</si>
  <si>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</si>
  <si>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</si>
  <si>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</si>
  <si>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</si>
  <si>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</si>
  <si>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</si>
  <si>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</si>
  <si>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</si>
  <si>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</si>
  <si>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</si>
  <si>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</si>
  <si>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</si>
  <si>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</si>
  <si>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</si>
  <si>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</si>
  <si>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</si>
  <si>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</si>
  <si>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</si>
  <si>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</si>
  <si>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</si>
  <si>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</si>
  <si>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</si>
  <si>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</si>
  <si>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</si>
  <si>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</si>
  <si>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</si>
  <si>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</si>
  <si>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</si>
  <si>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</si>
  <si>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</si>
  <si>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</si>
  <si>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</si>
  <si>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</si>
  <si>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</si>
  <si>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</si>
  <si>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</si>
  <si>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</si>
  <si>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</si>
  <si>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</si>
  <si>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</si>
  <si>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</si>
  <si>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</si>
  <si>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</si>
  <si>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</si>
  <si>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</si>
  <si>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</si>
  <si>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</si>
  <si>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</si>
  <si>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</si>
  <si>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</si>
  <si>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</si>
  <si>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</si>
  <si>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</si>
  <si>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</si>
  <si>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</si>
  <si>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</si>
  <si>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</si>
  <si>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</si>
  <si>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</si>
  <si>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</si>
  <si>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</si>
  <si>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</si>
  <si>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</si>
  <si>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</si>
  <si>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</si>
  <si>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</si>
  <si>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</si>
  <si>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</si>
  <si>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</si>
  <si>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</si>
  <si>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</si>
  <si>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</si>
  <si>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</si>
  <si>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</si>
  <si>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</si>
  <si>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</si>
  <si>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</si>
  <si>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</si>
  <si>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</si>
  <si>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</si>
  <si>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</si>
  <si>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</si>
  <si>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</si>
  <si>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</si>
  <si>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</si>
  <si>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</si>
  <si>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</si>
  <si>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</si>
  <si>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</si>
  <si>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</si>
  <si>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</si>
  <si>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</si>
  <si>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</si>
  <si>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</si>
  <si>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</si>
  <si>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</si>
  <si>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</si>
  <si>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</si>
  <si>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</si>
  <si>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</si>
  <si>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</si>
  <si>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</si>
  <si>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</si>
  <si>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</si>
  <si>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</si>
  <si>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</si>
  <si>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</si>
  <si>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</si>
  <si>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</si>
  <si>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</si>
  <si>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</si>
  <si>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</si>
  <si>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</si>
  <si>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</si>
  <si>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</si>
  <si>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</si>
  <si>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</si>
  <si>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</si>
  <si>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</si>
  <si>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</si>
  <si>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</si>
  <si>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</si>
  <si>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</si>
  <si>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</si>
  <si>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</si>
  <si>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</si>
  <si>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</si>
  <si>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</si>
  <si>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</si>
  <si>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</si>
  <si>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</si>
  <si>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</si>
  <si>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</si>
  <si>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</si>
  <si>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</si>
  <si>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</si>
  <si>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</si>
  <si>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</si>
  <si>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</si>
  <si>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</si>
  <si>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</si>
  <si>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</si>
  <si>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</si>
  <si>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</si>
  <si>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</si>
  <si>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</si>
  <si>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</si>
  <si>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</si>
  <si>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</si>
  <si>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</si>
  <si>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</si>
  <si>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</si>
  <si>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</si>
  <si>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</si>
  <si>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</si>
  <si>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</si>
  <si>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</si>
  <si>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</si>
  <si>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</si>
  <si>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</si>
  <si>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</si>
  <si>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</si>
  <si>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</si>
  <si>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</si>
  <si>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</si>
  <si>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</si>
  <si>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</si>
  <si>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</si>
  <si>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</si>
  <si>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</si>
  <si>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</si>
  <si>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</si>
  <si>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</si>
  <si>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</si>
  <si>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</si>
  <si>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</si>
  <si>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</si>
  <si>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</si>
  <si>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</si>
  <si>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</si>
  <si>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</si>
  <si>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</si>
  <si>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</si>
  <si>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</si>
  <si>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</si>
  <si>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</si>
  <si>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</si>
  <si>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</si>
  <si>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</si>
  <si>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</si>
  <si>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</si>
  <si>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</si>
  <si>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</si>
  <si>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</si>
  <si>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</si>
  <si>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</si>
  <si>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</si>
  <si>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</si>
  <si>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</si>
  <si>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</si>
  <si>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</si>
  <si>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</si>
  <si>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</si>
  <si>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</si>
  <si>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</si>
  <si>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</si>
  <si>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</si>
  <si>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</si>
  <si>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</si>
  <si>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</si>
  <si>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</si>
  <si>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</si>
  <si>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</si>
  <si>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</si>
  <si>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</si>
  <si>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</si>
  <si>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</si>
  <si>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</si>
  <si>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</si>
  <si>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</si>
  <si>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</si>
  <si>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</si>
  <si>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</si>
  <si>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</si>
  <si>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</si>
  <si>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</si>
  <si>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</si>
  <si>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</si>
  <si>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</si>
  <si>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</si>
  <si>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</si>
  <si>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</si>
  <si>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</si>
  <si>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</si>
  <si>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</si>
  <si>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</si>
  <si>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</si>
  <si>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</si>
  <si>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</si>
  <si>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</si>
  <si>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</si>
  <si>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</si>
  <si>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</si>
  <si>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</si>
  <si>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</si>
  <si>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</si>
  <si>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</si>
  <si>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</si>
  <si>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</si>
  <si>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</si>
  <si>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</si>
  <si>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</si>
  <si>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</si>
  <si>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</si>
  <si>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</si>
  <si>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</si>
  <si>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</si>
  <si>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</si>
  <si>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</si>
  <si>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</si>
  <si>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</si>
  <si>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</si>
  <si>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</si>
  <si>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</si>
  <si>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</si>
  <si>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</si>
  <si>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</si>
  <si>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</si>
  <si>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</si>
  <si>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</si>
  <si>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</si>
  <si>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</si>
  <si>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</si>
  <si>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</si>
  <si>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</si>
  <si>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</si>
  <si>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</si>
  <si>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</si>
  <si>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</si>
  <si>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</si>
  <si>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</si>
  <si>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</si>
  <si>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</si>
  <si>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</si>
  <si>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</si>
  <si>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</si>
  <si>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</si>
  <si>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</si>
  <si>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</si>
  <si>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</si>
  <si>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</si>
  <si>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</si>
  <si>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</si>
  <si>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</si>
  <si>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</si>
  <si>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</si>
  <si>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</si>
  <si>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</si>
  <si>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</si>
  <si>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</si>
  <si>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</si>
  <si>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</si>
  <si>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</si>
  <si>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</si>
  <si>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</si>
  <si>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</si>
  <si>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</si>
  <si>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</si>
  <si>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</si>
  <si>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</si>
  <si>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</si>
  <si>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</si>
  <si>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</si>
  <si>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</si>
  <si>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</si>
  <si>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</si>
  <si>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</si>
  <si>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</si>
  <si>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</si>
  <si>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</si>
  <si>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</si>
  <si>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</si>
  <si>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</si>
  <si>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</si>
  <si>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</si>
  <si>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</si>
  <si>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</si>
  <si>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</si>
  <si>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</si>
  <si>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</si>
  <si>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</si>
  <si>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</si>
  <si>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</si>
  <si>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</si>
  <si>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</si>
  <si>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</si>
  <si>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</si>
  <si>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</si>
  <si>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</si>
  <si>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</si>
  <si>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</si>
  <si>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</si>
  <si>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</si>
  <si>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</si>
  <si>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</si>
  <si>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</si>
  <si>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</si>
  <si>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</si>
  <si>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</si>
  <si>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</si>
  <si>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</si>
  <si>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</si>
  <si>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</si>
  <si>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</si>
  <si>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</si>
  <si>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</si>
  <si>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</si>
  <si>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</si>
  <si>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Philip</t>
  </si>
  <si>
    <t>Batty</t>
  </si>
  <si>
    <t>Associate Vice President for Institutional Analysis</t>
  </si>
  <si>
    <t>4000 James H. Zumberge Hall</t>
  </si>
  <si>
    <t>1 Campus Dr.</t>
  </si>
  <si>
    <t>Allendale</t>
  </si>
  <si>
    <t>battyp@gvsu.edu</t>
  </si>
  <si>
    <t>https://www.gvsu.edu/ia/common-data-set-71.htm</t>
  </si>
  <si>
    <t>Grand Valley State University</t>
  </si>
  <si>
    <t>https://www.gvsu.edu</t>
  </si>
  <si>
    <t>admissions@gvsu.edu</t>
  </si>
  <si>
    <t>https://www.gvsu.edu/admissions/</t>
  </si>
  <si>
    <t>https://www.gvsu.edu/inclusion/</t>
  </si>
  <si>
    <t>Students whose family income or family assets are $50,000 or less are ensured that tuition and fees are covered through a combination of federal and state grants and institutional aid.</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</si>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</sst>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5">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4" fillId="0" borderId="1" xfId="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4" fillId="0" borderId="0" xfId="1" applyBorder="1" applyAlignment="1" applyProtection="1">
      <alignment horizontal="center" vertical="center"/>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horizontal="left" vertical="top" wrapText="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1" fontId="8" fillId="0" borderId="0" xfId="0" applyNumberFormat="1" applyFont="1" applyAlignment="1" applyProtection="1">
      <alignment horizontal="right" vertical="center" wrapText="1"/>
      <protection locked="0"/>
    </xf>
    <xf numFmtId="0" fontId="8" fillId="0" borderId="0" xfId="0" applyFont="1" applyAlignment="1" applyProtection="1">
      <alignment horizontal="left" vertical="center" wrapText="1" indent="19"/>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2"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0" fillId="0" borderId="0" xfId="0" applyAlignment="1" applyProtection="1">
      <alignment vertical="center" wrapText="1"/>
      <protection locked="0"/>
    </xf>
    <xf numFmtId="0" fontId="57" fillId="0" borderId="0" xfId="0" applyFont="1" applyAlignment="1" applyProtection="1">
      <alignment vertical="center" wrapText="1"/>
      <protection locked="0"/>
    </xf>
    <xf numFmtId="0" fontId="4" fillId="0" borderId="1" xfId="1"/>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70" fontId="0" fillId="0" borderId="1" xfId="0" applyNumberFormat="1" applyBorder="1" applyAlignment="1" applyProtection="1">
      <alignment horizontal="left" vertical="center"/>
      <protection locked="0"/>
    </xf>
    <xf numFmtId="169" fontId="0" fillId="0" borderId="1" xfId="0" applyNumberFormat="1" applyBorder="1" applyAlignment="1" applyProtection="1">
      <alignment horizontal="left" vertical="center"/>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2" fillId="0" borderId="1" xfId="0" applyFont="1" applyBorder="1" applyAlignment="1" applyProtection="1">
      <alignment horizontal="righ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2" fillId="0" borderId="0" xfId="0" applyFont="1" applyAlignment="1" applyProtection="1">
      <alignment horizontal="left" vertical="center" wrapText="1" indent="18"/>
      <protection locked="0"/>
    </xf>
    <xf numFmtId="0" fontId="8" fillId="0" borderId="0" xfId="0" applyFont="1" applyAlignment="1" applyProtection="1">
      <alignment horizontal="left" vertical="top" wrapText="1"/>
      <protection locked="0"/>
    </xf>
    <xf numFmtId="0" fontId="24" fillId="0" borderId="0" xfId="2" applyFont="1" applyAlignment="1" applyProtection="1">
      <alignment horizontal="left" vertical="top"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top" wrapText="1"/>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0" fillId="0" borderId="0" xfId="0"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17" fillId="0" borderId="0" xfId="0" applyFont="1" applyAlignment="1" applyProtection="1">
      <alignment horizontal="left" vertical="center" wrapText="1" indent="4"/>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40" fillId="0" borderId="0" xfId="0" applyFont="1" applyAlignment="1" applyProtection="1">
      <alignment horizontal="center" wrapText="1"/>
      <protection locked="0"/>
    </xf>
    <xf numFmtId="0" fontId="0" fillId="0" borderId="0" xfId="0" applyAlignment="1" applyProtection="1">
      <alignment horizontal="right"/>
      <protection locked="0"/>
    </xf>
    <xf numFmtId="0" fontId="3" fillId="2" borderId="0" xfId="0" applyFont="1" applyFill="1" applyAlignment="1" applyProtection="1">
      <alignment horizontal="center" vertical="center"/>
      <protection locked="0"/>
    </xf>
    <xf numFmtId="0" fontId="0" fillId="0" borderId="2" xfId="0" applyBorder="1" applyAlignment="1" applyProtection="1">
      <alignment horizontal="right"/>
      <protection locked="0"/>
    </xf>
    <xf numFmtId="0" fontId="6" fillId="0" borderId="0" xfId="0"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0" fillId="0" borderId="0" xfId="0" applyAlignment="1" applyProtection="1">
      <alignment horizontal="left" indent="5"/>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8" fillId="0" borderId="0" xfId="0" applyFont="1" applyAlignment="1" applyProtection="1">
      <alignment horizontal="left" vertical="top" indent="5"/>
      <protection locked="0"/>
    </xf>
    <xf numFmtId="0" fontId="49"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29"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29" fillId="0" borderId="0" xfId="0" applyFont="1" applyAlignment="1" applyProtection="1">
      <alignment horizontal="justify" vertical="center" wrapText="1"/>
      <protection locked="0"/>
    </xf>
    <xf numFmtId="0" fontId="2"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17" fillId="0" borderId="0" xfId="0" applyFont="1" applyAlignment="1" applyProtection="1">
      <alignment vertical="center" wrapText="1"/>
      <protection locked="0"/>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checked="Checked"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checked="Checked"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checked="Checked"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checked="Checked" fmlaLink="'multi select'!$AR$3" lockText="1" noThreeD="1"/>
</file>

<file path=xl/ctrlProps/ctrlProp132.xml><?xml version="1.0" encoding="utf-8"?>
<formControlPr xmlns="http://schemas.microsoft.com/office/spreadsheetml/2009/9/main" objectType="CheckBox" checked="Checked"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checked="Checked"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checked="Checked"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checked="Checked"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checked="Checked"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13" Type="http://schemas.openxmlformats.org/officeDocument/2006/relationships/ctrlProp" Target="../ctrlProps/ctrlProp5.xml"/><Relationship Id="rId18" Type="http://schemas.openxmlformats.org/officeDocument/2006/relationships/ctrlProp" Target="../ctrlProps/ctrlProp10.xml"/><Relationship Id="rId3" Type="http://schemas.openxmlformats.org/officeDocument/2006/relationships/hyperlink" Target="https://www.gvsu.edu/admissions/" TargetMode="External"/><Relationship Id="rId7" Type="http://schemas.openxmlformats.org/officeDocument/2006/relationships/drawing" Target="../drawings/drawing1.xml"/><Relationship Id="rId12" Type="http://schemas.openxmlformats.org/officeDocument/2006/relationships/ctrlProp" Target="../ctrlProps/ctrlProp4.xml"/><Relationship Id="rId17" Type="http://schemas.openxmlformats.org/officeDocument/2006/relationships/ctrlProp" Target="../ctrlProps/ctrlProp9.xml"/><Relationship Id="rId2" Type="http://schemas.openxmlformats.org/officeDocument/2006/relationships/hyperlink" Target="https://www.gvsu.edu/" TargetMode="External"/><Relationship Id="rId16" Type="http://schemas.openxmlformats.org/officeDocument/2006/relationships/ctrlProp" Target="../ctrlProps/ctrlProp8.xml"/><Relationship Id="rId20" Type="http://schemas.openxmlformats.org/officeDocument/2006/relationships/ctrlProp" Target="../ctrlProps/ctrlProp12.xml"/><Relationship Id="rId1" Type="http://schemas.openxmlformats.org/officeDocument/2006/relationships/hyperlink" Target="mailto:battyp@gvsu.edu" TargetMode="External"/><Relationship Id="rId6" Type="http://schemas.openxmlformats.org/officeDocument/2006/relationships/printerSettings" Target="../printerSettings/printerSettings2.bin"/><Relationship Id="rId11" Type="http://schemas.openxmlformats.org/officeDocument/2006/relationships/ctrlProp" Target="../ctrlProps/ctrlProp3.xml"/><Relationship Id="rId5" Type="http://schemas.openxmlformats.org/officeDocument/2006/relationships/hyperlink" Target="mailto:admissions@gvsu.edu" TargetMode="External"/><Relationship Id="rId15" Type="http://schemas.openxmlformats.org/officeDocument/2006/relationships/ctrlProp" Target="../ctrlProps/ctrlProp7.xml"/><Relationship Id="rId10" Type="http://schemas.openxmlformats.org/officeDocument/2006/relationships/ctrlProp" Target="../ctrlProps/ctrlProp2.xml"/><Relationship Id="rId19" Type="http://schemas.openxmlformats.org/officeDocument/2006/relationships/ctrlProp" Target="../ctrlProps/ctrlProp11.xml"/><Relationship Id="rId4" Type="http://schemas.openxmlformats.org/officeDocument/2006/relationships/hyperlink" Target="mailto:admissions@gvsu.edu" TargetMode="External"/><Relationship Id="rId9" Type="http://schemas.openxmlformats.org/officeDocument/2006/relationships/ctrlProp" Target="../ctrlProps/ctrlProp1.xml"/><Relationship Id="rId14"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heetViews>
  <sheetFormatPr defaultColWidth="11" defaultRowHeight="15.75"/>
  <cols>
    <col min="1" max="1" width="114.625" customWidth="1"/>
  </cols>
  <sheetData>
    <row r="1" spans="1:1">
      <c r="A1" s="2" t="s">
        <v>448</v>
      </c>
    </row>
    <row r="2" spans="1:1">
      <c r="A2" s="2"/>
    </row>
    <row r="3" spans="1:1" ht="63">
      <c r="A3" s="61"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3" t="s">
        <v>1372</v>
      </c>
    </row>
    <row r="12" spans="1:1" ht="6" customHeight="1"/>
    <row r="13" spans="1:1">
      <c r="A13" s="7"/>
    </row>
    <row r="14" spans="1:1">
      <c r="A14" s="1" t="s">
        <v>1371</v>
      </c>
    </row>
    <row r="15" spans="1:1">
      <c r="A15" s="30" t="s">
        <v>1367</v>
      </c>
    </row>
  </sheetData>
  <hyperlinks>
    <hyperlink ref="A15" r:id="rId1" xr:uid="{9B38B8BD-7D7D-F449-90DD-246E44399571}"/>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uler="0" zoomScaleNormal="100" zoomScaleSheetLayoutView="100" zoomScalePageLayoutView="110" workbookViewId="0">
      <selection sqref="A1:F1"/>
    </sheetView>
  </sheetViews>
  <sheetFormatPr defaultColWidth="11" defaultRowHeight="15.75"/>
  <cols>
    <col min="1" max="1" width="3" style="4" customWidth="1"/>
    <col min="2" max="2" width="67" style="4" customWidth="1"/>
    <col min="3" max="16384" width="11" style="4"/>
  </cols>
  <sheetData>
    <row r="1" spans="1:6" ht="18.95" customHeight="1">
      <c r="A1" s="243" t="s">
        <v>1103</v>
      </c>
      <c r="B1" s="243"/>
      <c r="C1" s="243"/>
      <c r="D1" s="243"/>
      <c r="E1" s="243"/>
      <c r="F1" s="243"/>
    </row>
    <row r="2" spans="1:6" ht="18.75">
      <c r="A2" s="70" t="s">
        <v>1104</v>
      </c>
    </row>
    <row r="3" spans="1:6" ht="117" customHeight="1">
      <c r="A3" s="242" t="s">
        <v>1105</v>
      </c>
      <c r="B3" s="242"/>
      <c r="C3" s="242"/>
      <c r="D3" s="242"/>
      <c r="E3" s="242"/>
      <c r="F3" s="242"/>
    </row>
    <row r="4" spans="1:6">
      <c r="B4" s="3"/>
      <c r="C4" s="290" t="s">
        <v>1106</v>
      </c>
      <c r="D4" s="290"/>
      <c r="E4" s="290" t="s">
        <v>1107</v>
      </c>
      <c r="F4" s="290"/>
    </row>
    <row r="5" spans="1:6" ht="59.1" customHeight="1">
      <c r="B5" s="111" t="s">
        <v>1108</v>
      </c>
      <c r="C5" s="289" t="s">
        <v>1109</v>
      </c>
      <c r="D5" s="289"/>
      <c r="E5" s="289" t="s">
        <v>1110</v>
      </c>
      <c r="F5" s="289"/>
    </row>
    <row r="6" spans="1:6" ht="47.25">
      <c r="B6" s="37" t="s">
        <v>1111</v>
      </c>
      <c r="C6" s="289" t="s">
        <v>1109</v>
      </c>
      <c r="D6" s="289"/>
      <c r="E6" s="289" t="s">
        <v>1110</v>
      </c>
      <c r="F6" s="289"/>
    </row>
    <row r="7" spans="1:6" ht="31.5">
      <c r="B7" s="37" t="s">
        <v>1112</v>
      </c>
      <c r="C7" s="289" t="s">
        <v>1109</v>
      </c>
      <c r="D7" s="289"/>
      <c r="E7" s="289" t="s">
        <v>1113</v>
      </c>
      <c r="F7" s="289"/>
    </row>
    <row r="8" spans="1:6" ht="47.25">
      <c r="B8" s="37" t="s">
        <v>1114</v>
      </c>
      <c r="C8" s="289" t="s">
        <v>1109</v>
      </c>
      <c r="D8" s="289"/>
      <c r="E8" s="289" t="s">
        <v>1109</v>
      </c>
      <c r="F8" s="289"/>
    </row>
    <row r="9" spans="1:6">
      <c r="B9" s="37" t="s">
        <v>1115</v>
      </c>
      <c r="C9" s="289" t="s">
        <v>1116</v>
      </c>
      <c r="D9" s="289"/>
      <c r="E9" s="289" t="s">
        <v>1109</v>
      </c>
      <c r="F9" s="289"/>
    </row>
    <row r="10" spans="1:6">
      <c r="B10" s="37" t="s">
        <v>1117</v>
      </c>
      <c r="C10" s="289" t="s">
        <v>1109</v>
      </c>
      <c r="D10" s="289"/>
      <c r="E10" s="289" t="s">
        <v>1109</v>
      </c>
      <c r="F10" s="289"/>
    </row>
    <row r="11" spans="1:6">
      <c r="B11" s="37" t="s">
        <v>1118</v>
      </c>
      <c r="C11" s="289" t="s">
        <v>1109</v>
      </c>
      <c r="D11" s="289"/>
      <c r="E11" s="291" t="s">
        <v>1116</v>
      </c>
      <c r="F11" s="291"/>
    </row>
    <row r="12" spans="1:6" ht="108" customHeight="1">
      <c r="A12" s="292" t="s">
        <v>1119</v>
      </c>
      <c r="B12" s="293"/>
      <c r="C12" s="293"/>
      <c r="D12" s="293"/>
      <c r="E12" s="293"/>
      <c r="F12" s="293"/>
    </row>
    <row r="13" spans="1:6" ht="176.1" customHeight="1">
      <c r="A13" s="294" t="s">
        <v>1120</v>
      </c>
      <c r="B13" s="294"/>
      <c r="C13" s="294"/>
      <c r="D13" s="294"/>
      <c r="E13" s="294"/>
      <c r="F13" s="294"/>
    </row>
    <row r="14" spans="1:6">
      <c r="B14" s="3"/>
      <c r="C14" s="8" t="s">
        <v>1106</v>
      </c>
      <c r="D14" s="8" t="s">
        <v>1107</v>
      </c>
      <c r="E14" s="8" t="s">
        <v>556</v>
      </c>
    </row>
    <row r="15" spans="1:6" ht="26.1" customHeight="1">
      <c r="B15" s="196" t="s">
        <v>1121</v>
      </c>
      <c r="C15" s="13">
        <v>1161</v>
      </c>
      <c r="D15" s="13">
        <v>651</v>
      </c>
      <c r="E15" s="13">
        <v>1812</v>
      </c>
    </row>
    <row r="16" spans="1:6" ht="29.1" customHeight="1">
      <c r="B16" s="196" t="s">
        <v>1122</v>
      </c>
      <c r="C16" s="13">
        <v>208</v>
      </c>
      <c r="D16" s="13">
        <v>84</v>
      </c>
      <c r="E16" s="13">
        <v>292</v>
      </c>
    </row>
    <row r="17" spans="1:6" ht="27" customHeight="1">
      <c r="B17" s="196" t="s">
        <v>1123</v>
      </c>
      <c r="C17" s="13">
        <v>592</v>
      </c>
      <c r="D17" s="13">
        <v>416</v>
      </c>
      <c r="E17" s="13">
        <v>1008</v>
      </c>
    </row>
    <row r="18" spans="1:6" ht="24" customHeight="1">
      <c r="B18" s="196" t="s">
        <v>1124</v>
      </c>
      <c r="C18" s="13">
        <v>558</v>
      </c>
      <c r="D18" s="13">
        <v>212</v>
      </c>
      <c r="E18" s="13">
        <v>770</v>
      </c>
    </row>
    <row r="19" spans="1:6" ht="33.75" customHeight="1">
      <c r="B19" s="196" t="s">
        <v>1125</v>
      </c>
      <c r="C19" s="13">
        <v>20</v>
      </c>
      <c r="D19" s="13">
        <v>0</v>
      </c>
      <c r="E19" s="13">
        <v>20</v>
      </c>
    </row>
    <row r="20" spans="1:6" ht="33.75" customHeight="1">
      <c r="B20" s="196" t="s">
        <v>1126</v>
      </c>
      <c r="C20" s="13">
        <v>858</v>
      </c>
      <c r="D20" s="13">
        <v>92</v>
      </c>
      <c r="E20" s="13">
        <v>950</v>
      </c>
    </row>
    <row r="21" spans="1:6" ht="33.75" customHeight="1">
      <c r="B21" s="111" t="s">
        <v>1127</v>
      </c>
      <c r="C21" s="13">
        <v>255</v>
      </c>
      <c r="D21" s="13">
        <v>180</v>
      </c>
      <c r="E21" s="13">
        <v>435</v>
      </c>
    </row>
    <row r="22" spans="1:6" ht="33.75" customHeight="1">
      <c r="B22" s="196" t="s">
        <v>1128</v>
      </c>
      <c r="C22" s="13">
        <v>34</v>
      </c>
      <c r="D22" s="13">
        <v>119</v>
      </c>
      <c r="E22" s="13">
        <v>153</v>
      </c>
    </row>
    <row r="23" spans="1:6" ht="33.75" customHeight="1">
      <c r="B23" s="196" t="s">
        <v>1129</v>
      </c>
      <c r="C23" s="13">
        <v>14</v>
      </c>
      <c r="D23" s="13">
        <v>260</v>
      </c>
      <c r="E23" s="13">
        <v>274</v>
      </c>
    </row>
    <row r="24" spans="1:6" ht="33.75" customHeight="1">
      <c r="B24" s="197" t="s">
        <v>1130</v>
      </c>
      <c r="C24" s="13">
        <v>34</v>
      </c>
      <c r="D24" s="13">
        <v>29</v>
      </c>
      <c r="E24" s="13">
        <v>63</v>
      </c>
    </row>
    <row r="25" spans="1:6">
      <c r="B25" s="198" t="s">
        <v>1131</v>
      </c>
    </row>
    <row r="27" spans="1:6" ht="27" customHeight="1">
      <c r="A27" s="199" t="s">
        <v>1132</v>
      </c>
    </row>
    <row r="28" spans="1:6" ht="102.95" customHeight="1">
      <c r="A28" s="240" t="s">
        <v>1133</v>
      </c>
      <c r="B28" s="240"/>
      <c r="C28" s="240"/>
      <c r="D28" s="240"/>
      <c r="E28" s="240"/>
      <c r="F28" s="240"/>
    </row>
    <row r="30" spans="1:6">
      <c r="B30" s="105" t="s">
        <v>1134</v>
      </c>
      <c r="C30" s="13">
        <v>15</v>
      </c>
      <c r="D30" s="96" t="s">
        <v>1135</v>
      </c>
      <c r="E30" s="96">
        <v>1</v>
      </c>
    </row>
    <row r="32" spans="1:6">
      <c r="B32" s="105" t="s">
        <v>1136</v>
      </c>
      <c r="C32" s="13">
        <v>19471</v>
      </c>
    </row>
    <row r="34" spans="1:6">
      <c r="B34" s="105" t="s">
        <v>1137</v>
      </c>
      <c r="C34" s="13">
        <v>1293</v>
      </c>
    </row>
    <row r="35" spans="1:6">
      <c r="B35" s="67"/>
    </row>
    <row r="36" spans="1:6" ht="18.75">
      <c r="A36" s="199" t="s">
        <v>1138</v>
      </c>
    </row>
    <row r="37" spans="1:6" ht="251.1" customHeight="1">
      <c r="A37" s="240" t="s">
        <v>1139</v>
      </c>
      <c r="B37" s="240"/>
      <c r="C37" s="240"/>
      <c r="D37" s="240"/>
      <c r="E37" s="240"/>
      <c r="F37" s="240"/>
    </row>
    <row r="38" spans="1:6" ht="68.099999999999994" customHeight="1">
      <c r="A38" s="240" t="s">
        <v>1140</v>
      </c>
      <c r="B38" s="240"/>
      <c r="C38" s="240"/>
      <c r="D38" s="240"/>
      <c r="E38" s="240"/>
      <c r="F38" s="240"/>
    </row>
    <row r="39" spans="1:6" ht="36" customHeight="1">
      <c r="A39" s="295" t="s">
        <v>1141</v>
      </c>
      <c r="B39" s="295"/>
      <c r="C39" s="90" t="s">
        <v>1142</v>
      </c>
      <c r="E39" s="90" t="s">
        <v>1143</v>
      </c>
    </row>
    <row r="40" spans="1:6">
      <c r="B40" s="200" t="s">
        <v>1144</v>
      </c>
      <c r="C40" s="13">
        <v>146</v>
      </c>
      <c r="E40" s="13">
        <v>36</v>
      </c>
    </row>
    <row r="41" spans="1:6">
      <c r="B41" s="200" t="s">
        <v>1145</v>
      </c>
      <c r="C41" s="13">
        <v>753</v>
      </c>
      <c r="E41" s="13">
        <v>164</v>
      </c>
    </row>
    <row r="42" spans="1:6">
      <c r="B42" s="200" t="s">
        <v>1146</v>
      </c>
      <c r="C42" s="13">
        <v>1281</v>
      </c>
      <c r="E42" s="13">
        <v>280</v>
      </c>
    </row>
    <row r="43" spans="1:6">
      <c r="B43" s="200" t="s">
        <v>1147</v>
      </c>
      <c r="C43" s="13">
        <v>700</v>
      </c>
      <c r="E43" s="13">
        <v>82</v>
      </c>
    </row>
    <row r="44" spans="1:6">
      <c r="B44" s="200" t="s">
        <v>1148</v>
      </c>
      <c r="C44" s="13">
        <v>119</v>
      </c>
      <c r="E44" s="13">
        <v>0</v>
      </c>
    </row>
    <row r="45" spans="1:6">
      <c r="B45" s="200" t="s">
        <v>1149</v>
      </c>
      <c r="C45" s="13">
        <v>143</v>
      </c>
      <c r="E45" s="13">
        <v>4</v>
      </c>
    </row>
    <row r="46" spans="1:6">
      <c r="B46" s="200" t="s">
        <v>1150</v>
      </c>
      <c r="C46" s="13">
        <v>15</v>
      </c>
      <c r="E46" s="13">
        <v>0</v>
      </c>
    </row>
    <row r="47" spans="1:6">
      <c r="B47" s="200" t="s">
        <v>556</v>
      </c>
      <c r="C47" s="110">
        <f>SUM(C40:C46)</f>
        <v>3157</v>
      </c>
      <c r="D47" s="138"/>
      <c r="E47" s="110">
        <f>SUM(E40:E46)</f>
        <v>566</v>
      </c>
    </row>
    <row r="48" spans="1:6">
      <c r="B48" s="201"/>
    </row>
    <row r="49" spans="1:6" ht="18.75">
      <c r="A49" s="217" t="s">
        <v>1151</v>
      </c>
      <c r="B49" s="217"/>
      <c r="C49" s="217"/>
      <c r="D49" s="217"/>
      <c r="E49" s="217"/>
      <c r="F49" s="217"/>
    </row>
    <row r="50" spans="1:6">
      <c r="B50" s="201"/>
    </row>
    <row r="51" spans="1:6">
      <c r="B51" s="201"/>
    </row>
    <row r="52" spans="1:6">
      <c r="B52" s="201"/>
    </row>
    <row r="53" spans="1:6">
      <c r="B53" s="201"/>
    </row>
    <row r="54" spans="1:6">
      <c r="B54" s="201"/>
    </row>
    <row r="55" spans="1:6">
      <c r="B55" s="201"/>
    </row>
    <row r="56" spans="1:6">
      <c r="B56" s="201"/>
    </row>
    <row r="57" spans="1:6">
      <c r="B57" s="201"/>
    </row>
    <row r="58" spans="1:6">
      <c r="B58" s="201"/>
    </row>
    <row r="59" spans="1:6">
      <c r="B59" s="201"/>
    </row>
    <row r="60" spans="1:6">
      <c r="B60" s="201"/>
    </row>
    <row r="61" spans="1:6">
      <c r="B61" s="28"/>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uler="0" zoomScaleNormal="100" zoomScalePageLayoutView="110" workbookViewId="0">
      <selection sqref="A1:E1"/>
    </sheetView>
  </sheetViews>
  <sheetFormatPr defaultColWidth="10.625" defaultRowHeight="15.75"/>
  <cols>
    <col min="1" max="1" width="54" style="4" customWidth="1"/>
    <col min="2" max="5" width="14.375" style="4" customWidth="1"/>
    <col min="6" max="16384" width="10.625" style="4"/>
  </cols>
  <sheetData>
    <row r="1" spans="1:5" ht="18.95" customHeight="1">
      <c r="A1" s="243" t="s">
        <v>1152</v>
      </c>
      <c r="B1" s="243"/>
      <c r="C1" s="243"/>
      <c r="D1" s="243"/>
      <c r="E1" s="243"/>
    </row>
    <row r="3" spans="1:5">
      <c r="A3" s="29" t="s">
        <v>1153</v>
      </c>
    </row>
    <row r="5" spans="1:5" ht="93.95" customHeight="1">
      <c r="A5" s="240" t="s">
        <v>1154</v>
      </c>
      <c r="B5" s="240"/>
      <c r="C5" s="240"/>
      <c r="D5" s="240"/>
      <c r="E5" s="240"/>
    </row>
    <row r="8" spans="1:5" ht="47.25">
      <c r="A8" s="202" t="s">
        <v>1155</v>
      </c>
      <c r="B8" s="203" t="s">
        <v>1156</v>
      </c>
      <c r="C8" s="202" t="s">
        <v>496</v>
      </c>
      <c r="D8" s="202" t="s">
        <v>502</v>
      </c>
      <c r="E8" s="203" t="s">
        <v>1157</v>
      </c>
    </row>
    <row r="9" spans="1:5">
      <c r="A9" s="204" t="s">
        <v>1158</v>
      </c>
      <c r="B9" s="54"/>
      <c r="C9" s="54"/>
      <c r="D9" s="54"/>
      <c r="E9" s="205">
        <v>1</v>
      </c>
    </row>
    <row r="10" spans="1:5">
      <c r="A10" s="204" t="s">
        <v>1159</v>
      </c>
      <c r="B10" s="54"/>
      <c r="C10" s="54"/>
      <c r="D10" s="54">
        <v>2.0699999999999998</v>
      </c>
      <c r="E10" s="205">
        <v>3</v>
      </c>
    </row>
    <row r="11" spans="1:5">
      <c r="A11" s="204" t="s">
        <v>1160</v>
      </c>
      <c r="B11" s="54"/>
      <c r="C11" s="54"/>
      <c r="D11" s="54"/>
      <c r="E11" s="205">
        <v>4</v>
      </c>
    </row>
    <row r="12" spans="1:5">
      <c r="A12" s="204" t="s">
        <v>1161</v>
      </c>
      <c r="B12" s="54"/>
      <c r="C12" s="54"/>
      <c r="D12" s="54">
        <v>0.17</v>
      </c>
      <c r="E12" s="205">
        <v>5</v>
      </c>
    </row>
    <row r="13" spans="1:5">
      <c r="A13" s="204" t="s">
        <v>1162</v>
      </c>
      <c r="B13" s="54"/>
      <c r="C13" s="54"/>
      <c r="D13" s="54">
        <v>5.58</v>
      </c>
      <c r="E13" s="205">
        <v>9</v>
      </c>
    </row>
    <row r="14" spans="1:5">
      <c r="A14" s="204" t="s">
        <v>1163</v>
      </c>
      <c r="B14" s="54"/>
      <c r="C14" s="54"/>
      <c r="D14" s="54"/>
      <c r="E14" s="205">
        <v>10</v>
      </c>
    </row>
    <row r="15" spans="1:5">
      <c r="A15" s="204" t="s">
        <v>1164</v>
      </c>
      <c r="B15" s="54"/>
      <c r="C15" s="54"/>
      <c r="D15" s="54">
        <v>3.49</v>
      </c>
      <c r="E15" s="205">
        <v>11</v>
      </c>
    </row>
    <row r="16" spans="1:5">
      <c r="A16" s="204" t="s">
        <v>1165</v>
      </c>
      <c r="B16" s="54"/>
      <c r="C16" s="54"/>
      <c r="D16" s="54"/>
      <c r="E16" s="205">
        <v>12</v>
      </c>
    </row>
    <row r="17" spans="1:5">
      <c r="A17" s="204" t="s">
        <v>1166</v>
      </c>
      <c r="B17" s="54">
        <v>100</v>
      </c>
      <c r="C17" s="54"/>
      <c r="D17" s="54">
        <v>2.67</v>
      </c>
      <c r="E17" s="205">
        <v>13</v>
      </c>
    </row>
    <row r="18" spans="1:5">
      <c r="A18" s="204" t="s">
        <v>1167</v>
      </c>
      <c r="B18" s="54"/>
      <c r="C18" s="54"/>
      <c r="D18" s="54">
        <v>2.88</v>
      </c>
      <c r="E18" s="205">
        <v>14</v>
      </c>
    </row>
    <row r="19" spans="1:5">
      <c r="A19" s="204" t="s">
        <v>1168</v>
      </c>
      <c r="B19" s="54"/>
      <c r="C19" s="54"/>
      <c r="D19" s="54">
        <v>0.53</v>
      </c>
      <c r="E19" s="205">
        <v>15</v>
      </c>
    </row>
    <row r="20" spans="1:5">
      <c r="A20" s="204" t="s">
        <v>1169</v>
      </c>
      <c r="B20" s="54"/>
      <c r="C20" s="54"/>
      <c r="D20" s="54">
        <v>0.43</v>
      </c>
      <c r="E20" s="205">
        <v>16</v>
      </c>
    </row>
    <row r="21" spans="1:5">
      <c r="A21" s="204" t="s">
        <v>1170</v>
      </c>
      <c r="B21" s="54"/>
      <c r="C21" s="54"/>
      <c r="D21" s="54"/>
      <c r="E21" s="205">
        <v>19</v>
      </c>
    </row>
    <row r="22" spans="1:5">
      <c r="A22" s="204" t="s">
        <v>1171</v>
      </c>
      <c r="B22" s="54"/>
      <c r="C22" s="54"/>
      <c r="D22" s="54">
        <v>0.82</v>
      </c>
      <c r="E22" s="205">
        <v>22</v>
      </c>
    </row>
    <row r="23" spans="1:5">
      <c r="A23" s="204" t="s">
        <v>643</v>
      </c>
      <c r="B23" s="54"/>
      <c r="C23" s="54"/>
      <c r="D23" s="54">
        <v>2.67</v>
      </c>
      <c r="E23" s="205">
        <v>23</v>
      </c>
    </row>
    <row r="24" spans="1:5">
      <c r="A24" s="204" t="s">
        <v>1172</v>
      </c>
      <c r="B24" s="54"/>
      <c r="C24" s="54"/>
      <c r="D24" s="54">
        <v>1.95</v>
      </c>
      <c r="E24" s="205">
        <v>24</v>
      </c>
    </row>
    <row r="25" spans="1:5">
      <c r="A25" s="204" t="s">
        <v>1173</v>
      </c>
      <c r="B25" s="54"/>
      <c r="C25" s="54"/>
      <c r="D25" s="54"/>
      <c r="E25" s="205">
        <v>25</v>
      </c>
    </row>
    <row r="26" spans="1:5">
      <c r="A26" s="204" t="s">
        <v>1174</v>
      </c>
      <c r="B26" s="54"/>
      <c r="C26" s="54"/>
      <c r="D26" s="54">
        <v>9.33</v>
      </c>
      <c r="E26" s="205">
        <v>26</v>
      </c>
    </row>
    <row r="27" spans="1:5">
      <c r="A27" s="204" t="s">
        <v>1175</v>
      </c>
      <c r="B27" s="54"/>
      <c r="C27" s="54"/>
      <c r="D27" s="54">
        <v>2.14</v>
      </c>
      <c r="E27" s="205">
        <v>27</v>
      </c>
    </row>
    <row r="28" spans="1:5">
      <c r="A28" s="204" t="s">
        <v>1176</v>
      </c>
      <c r="B28" s="54"/>
      <c r="C28" s="54"/>
      <c r="D28" s="54"/>
      <c r="E28" s="205" t="s">
        <v>1177</v>
      </c>
    </row>
    <row r="29" spans="1:5">
      <c r="A29" s="204" t="s">
        <v>1178</v>
      </c>
      <c r="B29" s="54"/>
      <c r="C29" s="54"/>
      <c r="D29" s="54">
        <v>0.63</v>
      </c>
      <c r="E29" s="205">
        <v>30</v>
      </c>
    </row>
    <row r="30" spans="1:5">
      <c r="A30" s="204" t="s">
        <v>1179</v>
      </c>
      <c r="B30" s="54"/>
      <c r="C30" s="54"/>
      <c r="D30" s="54">
        <v>5.65</v>
      </c>
      <c r="E30" s="205">
        <v>31</v>
      </c>
    </row>
    <row r="31" spans="1:5">
      <c r="A31" s="204" t="s">
        <v>1180</v>
      </c>
      <c r="B31" s="54"/>
      <c r="C31" s="54"/>
      <c r="D31" s="54">
        <v>0.14000000000000001</v>
      </c>
      <c r="E31" s="205">
        <v>38</v>
      </c>
    </row>
    <row r="32" spans="1:5">
      <c r="A32" s="204" t="s">
        <v>1181</v>
      </c>
      <c r="B32" s="54"/>
      <c r="C32" s="54"/>
      <c r="D32" s="54"/>
      <c r="E32" s="205">
        <v>39</v>
      </c>
    </row>
    <row r="33" spans="1:5">
      <c r="A33" s="204" t="s">
        <v>1182</v>
      </c>
      <c r="B33" s="54"/>
      <c r="C33" s="54"/>
      <c r="D33" s="54">
        <v>0.7</v>
      </c>
      <c r="E33" s="205">
        <v>40</v>
      </c>
    </row>
    <row r="34" spans="1:5">
      <c r="A34" s="204" t="s">
        <v>1183</v>
      </c>
      <c r="B34" s="54"/>
      <c r="C34" s="54"/>
      <c r="D34" s="54"/>
      <c r="E34" s="205">
        <v>41</v>
      </c>
    </row>
    <row r="35" spans="1:5">
      <c r="A35" s="204" t="s">
        <v>1184</v>
      </c>
      <c r="B35" s="54"/>
      <c r="C35" s="54"/>
      <c r="D35" s="54">
        <v>6.06</v>
      </c>
      <c r="E35" s="205">
        <v>42</v>
      </c>
    </row>
    <row r="36" spans="1:5" ht="31.5">
      <c r="A36" s="204" t="s">
        <v>1185</v>
      </c>
      <c r="B36" s="54"/>
      <c r="C36" s="54"/>
      <c r="D36" s="54">
        <v>2.62</v>
      </c>
      <c r="E36" s="205">
        <v>43</v>
      </c>
    </row>
    <row r="37" spans="1:5">
      <c r="A37" s="204" t="s">
        <v>1186</v>
      </c>
      <c r="B37" s="54"/>
      <c r="C37" s="54"/>
      <c r="D37" s="54">
        <v>3.53</v>
      </c>
      <c r="E37" s="205">
        <v>44</v>
      </c>
    </row>
    <row r="38" spans="1:5">
      <c r="A38" s="204" t="s">
        <v>1187</v>
      </c>
      <c r="B38" s="54"/>
      <c r="C38" s="54"/>
      <c r="D38" s="54">
        <v>4.0599999999999996</v>
      </c>
      <c r="E38" s="205">
        <v>45</v>
      </c>
    </row>
    <row r="39" spans="1:5">
      <c r="A39" s="204" t="s">
        <v>1188</v>
      </c>
      <c r="B39" s="54"/>
      <c r="C39" s="54"/>
      <c r="D39" s="54"/>
      <c r="E39" s="205">
        <v>46</v>
      </c>
    </row>
    <row r="40" spans="1:5">
      <c r="A40" s="204" t="s">
        <v>1189</v>
      </c>
      <c r="B40" s="54"/>
      <c r="C40" s="54"/>
      <c r="D40" s="54"/>
      <c r="E40" s="205">
        <v>47</v>
      </c>
    </row>
    <row r="41" spans="1:5">
      <c r="A41" s="204" t="s">
        <v>1190</v>
      </c>
      <c r="B41" s="54"/>
      <c r="C41" s="54"/>
      <c r="D41" s="54"/>
      <c r="E41" s="205">
        <v>48</v>
      </c>
    </row>
    <row r="42" spans="1:5">
      <c r="A42" s="204" t="s">
        <v>1191</v>
      </c>
      <c r="B42" s="54"/>
      <c r="C42" s="54"/>
      <c r="D42" s="54"/>
      <c r="E42" s="205">
        <v>49</v>
      </c>
    </row>
    <row r="43" spans="1:5">
      <c r="A43" s="204" t="s">
        <v>1192</v>
      </c>
      <c r="B43" s="54"/>
      <c r="C43" s="54"/>
      <c r="D43" s="54">
        <v>4.25</v>
      </c>
      <c r="E43" s="205">
        <v>50</v>
      </c>
    </row>
    <row r="44" spans="1:5">
      <c r="A44" s="204" t="s">
        <v>1193</v>
      </c>
      <c r="B44" s="54"/>
      <c r="C44" s="54"/>
      <c r="D44" s="54">
        <v>15.38</v>
      </c>
      <c r="E44" s="205">
        <v>51</v>
      </c>
    </row>
    <row r="45" spans="1:5">
      <c r="A45" s="204" t="s">
        <v>1194</v>
      </c>
      <c r="B45" s="54"/>
      <c r="C45" s="54"/>
      <c r="D45" s="54">
        <v>21.68</v>
      </c>
      <c r="E45" s="205">
        <v>52</v>
      </c>
    </row>
    <row r="46" spans="1:5">
      <c r="A46" s="204" t="s">
        <v>398</v>
      </c>
      <c r="B46" s="54"/>
      <c r="C46" s="54"/>
      <c r="D46" s="54">
        <v>0.57999999999999996</v>
      </c>
      <c r="E46" s="205">
        <v>54</v>
      </c>
    </row>
    <row r="47" spans="1:5">
      <c r="A47" s="206" t="s">
        <v>3</v>
      </c>
      <c r="B47" s="54"/>
      <c r="C47" s="54"/>
      <c r="D47" s="44"/>
      <c r="E47" s="3"/>
    </row>
    <row r="50" spans="1:5" ht="18.75">
      <c r="A50" s="243" t="s">
        <v>1195</v>
      </c>
      <c r="B50" s="243"/>
      <c r="C50" s="243"/>
      <c r="D50" s="243"/>
      <c r="E50" s="243"/>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uler="0" zoomScaleNormal="100" zoomScalePageLayoutView="110" workbookViewId="0">
      <selection sqref="A1:J1"/>
    </sheetView>
  </sheetViews>
  <sheetFormatPr defaultColWidth="10.875" defaultRowHeight="36" customHeight="1"/>
  <cols>
    <col min="1" max="4" width="10.875" style="79"/>
    <col min="5" max="5" width="9.5" style="79" customWidth="1"/>
    <col min="6" max="6" width="10.875" style="79"/>
    <col min="7" max="7" width="9.875" style="79" customWidth="1"/>
    <col min="8" max="8" width="10.875" style="79"/>
    <col min="9" max="9" width="10.625" style="79" customWidth="1"/>
    <col min="10" max="10" width="9.875" style="79" customWidth="1"/>
    <col min="11" max="16384" width="10.875" style="79"/>
  </cols>
  <sheetData>
    <row r="1" spans="1:10" ht="36" customHeight="1">
      <c r="A1" s="299" t="s">
        <v>1196</v>
      </c>
      <c r="B1" s="299"/>
      <c r="C1" s="299"/>
      <c r="D1" s="299"/>
      <c r="E1" s="299"/>
      <c r="F1" s="299"/>
      <c r="G1" s="299"/>
      <c r="H1" s="299"/>
      <c r="I1" s="299"/>
      <c r="J1" s="299"/>
    </row>
    <row r="2" spans="1:10" ht="12" customHeight="1">
      <c r="A2" s="304"/>
      <c r="B2" s="304"/>
      <c r="C2" s="304"/>
      <c r="D2" s="304"/>
      <c r="E2" s="304"/>
      <c r="F2" s="304"/>
      <c r="G2" s="304"/>
      <c r="H2" s="304"/>
      <c r="I2" s="304"/>
      <c r="J2" s="304"/>
    </row>
    <row r="3" spans="1:10" ht="18.95" customHeight="1">
      <c r="A3" s="301" t="s">
        <v>1197</v>
      </c>
      <c r="B3" s="300"/>
      <c r="C3" s="300"/>
      <c r="D3" s="300"/>
      <c r="E3" s="300"/>
      <c r="F3" s="300"/>
      <c r="G3" s="300"/>
      <c r="H3" s="300"/>
      <c r="I3" s="300"/>
      <c r="J3" s="300"/>
    </row>
    <row r="4" spans="1:10" ht="9" customHeight="1">
      <c r="A4" s="300"/>
      <c r="B4" s="300"/>
      <c r="C4" s="300"/>
      <c r="D4" s="300"/>
      <c r="E4" s="300"/>
      <c r="F4" s="300"/>
      <c r="G4" s="300"/>
      <c r="H4" s="300"/>
      <c r="I4" s="300"/>
      <c r="J4" s="300"/>
    </row>
    <row r="5" spans="1:10" ht="36" customHeight="1">
      <c r="A5" s="300" t="s">
        <v>1198</v>
      </c>
      <c r="B5" s="300"/>
      <c r="C5" s="300"/>
      <c r="D5" s="300"/>
      <c r="E5" s="300"/>
      <c r="F5" s="300"/>
      <c r="G5" s="300"/>
      <c r="H5" s="300"/>
      <c r="I5" s="300"/>
      <c r="J5" s="300"/>
    </row>
    <row r="6" spans="1:10" ht="9.9499999999999993" customHeight="1">
      <c r="A6" s="209"/>
    </row>
    <row r="7" spans="1:10" ht="17.100000000000001" customHeight="1">
      <c r="A7" s="297" t="s">
        <v>1199</v>
      </c>
      <c r="B7" s="297"/>
      <c r="C7" s="297"/>
      <c r="D7" s="297"/>
      <c r="E7" s="297"/>
      <c r="F7" s="297"/>
      <c r="G7" s="297"/>
      <c r="H7" s="297"/>
      <c r="I7" s="297"/>
      <c r="J7" s="297"/>
    </row>
    <row r="8" spans="1:10" ht="18.95" customHeight="1">
      <c r="A8" s="303" t="s">
        <v>1200</v>
      </c>
      <c r="B8" s="303"/>
      <c r="C8" s="303"/>
      <c r="D8" s="303"/>
      <c r="E8" s="303"/>
      <c r="F8" s="303"/>
      <c r="G8" s="303"/>
      <c r="H8" s="303"/>
      <c r="I8" s="303"/>
      <c r="J8" s="303"/>
    </row>
    <row r="9" spans="1:10" ht="36" customHeight="1">
      <c r="A9" s="208"/>
    </row>
    <row r="10" spans="1:10" s="210" customFormat="1" ht="57.6" customHeight="1">
      <c r="A10" s="296" t="s">
        <v>1201</v>
      </c>
      <c r="B10" s="296"/>
      <c r="C10" s="296"/>
      <c r="D10" s="296"/>
      <c r="E10" s="296"/>
      <c r="F10" s="296"/>
      <c r="G10" s="296"/>
      <c r="H10" s="296"/>
      <c r="I10" s="296"/>
      <c r="J10" s="296"/>
    </row>
    <row r="11" spans="1:10" s="210" customFormat="1" ht="57.6" customHeight="1">
      <c r="A11" s="296" t="s">
        <v>1202</v>
      </c>
      <c r="B11" s="296"/>
      <c r="C11" s="296"/>
      <c r="D11" s="296"/>
      <c r="E11" s="296"/>
      <c r="F11" s="296"/>
      <c r="G11" s="296"/>
      <c r="H11" s="296"/>
      <c r="I11" s="296"/>
      <c r="J11" s="296"/>
    </row>
    <row r="12" spans="1:10" s="210" customFormat="1" ht="57.6" customHeight="1">
      <c r="A12" s="301" t="s">
        <v>1203</v>
      </c>
      <c r="B12" s="301"/>
      <c r="C12" s="301"/>
      <c r="D12" s="301"/>
      <c r="E12" s="301"/>
      <c r="F12" s="301"/>
      <c r="G12" s="301"/>
      <c r="H12" s="301"/>
      <c r="I12" s="301"/>
      <c r="J12" s="301"/>
    </row>
    <row r="13" spans="1:10" s="210" customFormat="1" ht="57.6" customHeight="1">
      <c r="A13" s="301" t="s">
        <v>1204</v>
      </c>
      <c r="B13" s="301"/>
      <c r="C13" s="301"/>
      <c r="D13" s="301"/>
      <c r="E13" s="301"/>
      <c r="F13" s="301"/>
      <c r="G13" s="301"/>
      <c r="H13" s="301"/>
      <c r="I13" s="301"/>
      <c r="J13" s="301"/>
    </row>
    <row r="14" spans="1:10" s="210" customFormat="1" ht="57.6" customHeight="1">
      <c r="A14" s="296" t="s">
        <v>1205</v>
      </c>
      <c r="B14" s="296"/>
      <c r="C14" s="296"/>
      <c r="D14" s="296"/>
      <c r="E14" s="296"/>
      <c r="F14" s="296"/>
      <c r="G14" s="296"/>
      <c r="H14" s="296"/>
      <c r="I14" s="296"/>
      <c r="J14" s="296"/>
    </row>
    <row r="15" spans="1:10" s="210" customFormat="1" ht="57.6" customHeight="1">
      <c r="A15" s="296" t="s">
        <v>1206</v>
      </c>
      <c r="B15" s="296"/>
      <c r="C15" s="296"/>
      <c r="D15" s="296"/>
      <c r="E15" s="296"/>
      <c r="F15" s="296"/>
      <c r="G15" s="296"/>
      <c r="H15" s="296"/>
      <c r="I15" s="296"/>
      <c r="J15" s="296"/>
    </row>
    <row r="16" spans="1:10" s="210" customFormat="1" ht="57.6" customHeight="1">
      <c r="A16" s="296" t="s">
        <v>1207</v>
      </c>
      <c r="B16" s="296"/>
      <c r="C16" s="296"/>
      <c r="D16" s="296"/>
      <c r="E16" s="296"/>
      <c r="F16" s="296"/>
      <c r="G16" s="296"/>
      <c r="H16" s="296"/>
      <c r="I16" s="296"/>
      <c r="J16" s="296"/>
    </row>
    <row r="17" spans="1:10" s="210" customFormat="1" ht="57.6" customHeight="1">
      <c r="A17" s="296" t="s">
        <v>1208</v>
      </c>
      <c r="B17" s="296"/>
      <c r="C17" s="296"/>
      <c r="D17" s="296"/>
      <c r="E17" s="296"/>
      <c r="F17" s="296"/>
      <c r="G17" s="296"/>
      <c r="H17" s="296"/>
      <c r="I17" s="296"/>
      <c r="J17" s="296"/>
    </row>
    <row r="18" spans="1:10" s="210" customFormat="1" ht="57.6" customHeight="1">
      <c r="A18" s="296" t="s">
        <v>1209</v>
      </c>
      <c r="B18" s="296"/>
      <c r="C18" s="296"/>
      <c r="D18" s="296"/>
      <c r="E18" s="296"/>
      <c r="F18" s="296"/>
      <c r="G18" s="296"/>
      <c r="H18" s="296"/>
      <c r="I18" s="296"/>
      <c r="J18" s="296"/>
    </row>
    <row r="19" spans="1:10" s="210" customFormat="1" ht="111" customHeight="1">
      <c r="A19" s="296" t="s">
        <v>1210</v>
      </c>
      <c r="B19" s="296"/>
      <c r="C19" s="296"/>
      <c r="D19" s="296"/>
      <c r="E19" s="296"/>
      <c r="F19" s="296"/>
      <c r="G19" s="296"/>
      <c r="H19" s="296"/>
      <c r="I19" s="296"/>
      <c r="J19" s="296"/>
    </row>
    <row r="20" spans="1:10" s="210" customFormat="1" ht="57.6" customHeight="1">
      <c r="A20" s="296" t="s">
        <v>1211</v>
      </c>
      <c r="B20" s="296"/>
      <c r="C20" s="296"/>
      <c r="D20" s="296"/>
      <c r="E20" s="296"/>
      <c r="F20" s="296"/>
      <c r="G20" s="296"/>
      <c r="H20" s="296"/>
      <c r="I20" s="296"/>
      <c r="J20" s="296"/>
    </row>
    <row r="21" spans="1:10" s="210" customFormat="1" ht="57.6" customHeight="1">
      <c r="A21" s="296" t="s">
        <v>1212</v>
      </c>
      <c r="B21" s="296"/>
      <c r="C21" s="296"/>
      <c r="D21" s="296"/>
      <c r="E21" s="296"/>
      <c r="F21" s="296"/>
      <c r="G21" s="296"/>
      <c r="H21" s="296"/>
      <c r="I21" s="296"/>
      <c r="J21" s="296"/>
    </row>
    <row r="22" spans="1:10" s="210" customFormat="1" ht="57.6" customHeight="1">
      <c r="A22" s="296" t="s">
        <v>1213</v>
      </c>
      <c r="B22" s="296"/>
      <c r="C22" s="296"/>
      <c r="D22" s="296"/>
      <c r="E22" s="296"/>
      <c r="F22" s="296"/>
      <c r="G22" s="296"/>
      <c r="H22" s="296"/>
      <c r="I22" s="296"/>
      <c r="J22" s="296"/>
    </row>
    <row r="23" spans="1:10" s="210" customFormat="1" ht="57.6" customHeight="1">
      <c r="A23" s="296" t="s">
        <v>1214</v>
      </c>
      <c r="B23" s="296"/>
      <c r="C23" s="296"/>
      <c r="D23" s="296"/>
      <c r="E23" s="296"/>
      <c r="F23" s="296"/>
      <c r="G23" s="296"/>
      <c r="H23" s="296"/>
      <c r="I23" s="296"/>
      <c r="J23" s="296"/>
    </row>
    <row r="24" spans="1:10" s="210" customFormat="1" ht="57.6" customHeight="1">
      <c r="A24" s="302" t="s">
        <v>1215</v>
      </c>
      <c r="B24" s="302"/>
      <c r="C24" s="302"/>
      <c r="D24" s="302"/>
      <c r="E24" s="302"/>
      <c r="F24" s="302"/>
      <c r="G24" s="302"/>
      <c r="H24" s="302"/>
      <c r="I24" s="302"/>
      <c r="J24" s="302"/>
    </row>
    <row r="25" spans="1:10" s="210" customFormat="1" ht="74.099999999999994" customHeight="1">
      <c r="A25" s="296" t="s">
        <v>1216</v>
      </c>
      <c r="B25" s="296"/>
      <c r="C25" s="296"/>
      <c r="D25" s="296"/>
      <c r="E25" s="296"/>
      <c r="F25" s="296"/>
      <c r="G25" s="296"/>
      <c r="H25" s="296"/>
      <c r="I25" s="296"/>
      <c r="J25" s="296"/>
    </row>
    <row r="26" spans="1:10" s="210" customFormat="1" ht="57.6" customHeight="1">
      <c r="A26" s="296" t="s">
        <v>1217</v>
      </c>
      <c r="B26" s="296"/>
      <c r="C26" s="296"/>
      <c r="D26" s="296"/>
      <c r="E26" s="296"/>
      <c r="F26" s="296"/>
      <c r="G26" s="296"/>
      <c r="H26" s="296"/>
      <c r="I26" s="296"/>
      <c r="J26" s="296"/>
    </row>
    <row r="27" spans="1:10" s="210" customFormat="1" ht="57.6" customHeight="1">
      <c r="A27" s="296" t="s">
        <v>1218</v>
      </c>
      <c r="B27" s="296"/>
      <c r="C27" s="296"/>
      <c r="D27" s="296"/>
      <c r="E27" s="296"/>
      <c r="F27" s="296"/>
      <c r="G27" s="296"/>
      <c r="H27" s="296"/>
      <c r="I27" s="296"/>
      <c r="J27" s="296"/>
    </row>
    <row r="28" spans="1:10" s="210" customFormat="1" ht="57.6" customHeight="1">
      <c r="A28" s="296" t="s">
        <v>1219</v>
      </c>
      <c r="B28" s="296"/>
      <c r="C28" s="296"/>
      <c r="D28" s="296"/>
      <c r="E28" s="296"/>
      <c r="F28" s="296"/>
      <c r="G28" s="296"/>
      <c r="H28" s="296"/>
      <c r="I28" s="296"/>
      <c r="J28" s="296"/>
    </row>
    <row r="29" spans="1:10" s="210" customFormat="1" ht="57.6" customHeight="1">
      <c r="A29" s="296" t="s">
        <v>1220</v>
      </c>
      <c r="B29" s="296"/>
      <c r="C29" s="296"/>
      <c r="D29" s="296"/>
      <c r="E29" s="296"/>
      <c r="F29" s="296"/>
      <c r="G29" s="296"/>
      <c r="H29" s="296"/>
      <c r="I29" s="296"/>
      <c r="J29" s="296"/>
    </row>
    <row r="30" spans="1:10" s="210" customFormat="1" ht="57.6" customHeight="1">
      <c r="A30" s="296" t="s">
        <v>1221</v>
      </c>
      <c r="B30" s="296"/>
      <c r="C30" s="296"/>
      <c r="D30" s="296"/>
      <c r="E30" s="296"/>
      <c r="F30" s="296"/>
      <c r="G30" s="296"/>
      <c r="H30" s="296"/>
      <c r="I30" s="296"/>
      <c r="J30" s="296"/>
    </row>
    <row r="31" spans="1:10" s="210" customFormat="1" ht="57.6" customHeight="1">
      <c r="A31" s="296" t="s">
        <v>1222</v>
      </c>
      <c r="B31" s="296"/>
      <c r="C31" s="296"/>
      <c r="D31" s="296"/>
      <c r="E31" s="296"/>
      <c r="F31" s="296"/>
      <c r="G31" s="296"/>
      <c r="H31" s="296"/>
      <c r="I31" s="296"/>
      <c r="J31" s="296"/>
    </row>
    <row r="32" spans="1:10" s="210" customFormat="1" ht="57.6" customHeight="1">
      <c r="A32" s="296" t="s">
        <v>1223</v>
      </c>
      <c r="B32" s="296"/>
      <c r="C32" s="296"/>
      <c r="D32" s="296"/>
      <c r="E32" s="296"/>
      <c r="F32" s="296"/>
      <c r="G32" s="296"/>
      <c r="H32" s="296"/>
      <c r="I32" s="296"/>
      <c r="J32" s="296"/>
    </row>
    <row r="33" spans="1:10" s="210" customFormat="1" ht="57.6" customHeight="1">
      <c r="A33" s="296" t="s">
        <v>1224</v>
      </c>
      <c r="B33" s="296"/>
      <c r="C33" s="296"/>
      <c r="D33" s="296"/>
      <c r="E33" s="296"/>
      <c r="F33" s="296"/>
      <c r="G33" s="296"/>
      <c r="H33" s="296"/>
      <c r="I33" s="296"/>
      <c r="J33" s="296"/>
    </row>
    <row r="34" spans="1:10" s="210" customFormat="1" ht="57.6" customHeight="1">
      <c r="A34" s="296" t="s">
        <v>1225</v>
      </c>
      <c r="B34" s="296"/>
      <c r="C34" s="296"/>
      <c r="D34" s="296"/>
      <c r="E34" s="296"/>
      <c r="F34" s="296"/>
      <c r="G34" s="296"/>
      <c r="H34" s="296"/>
      <c r="I34" s="296"/>
      <c r="J34" s="296"/>
    </row>
    <row r="35" spans="1:10" s="210" customFormat="1" ht="57.6" customHeight="1">
      <c r="A35" s="296" t="s">
        <v>1226</v>
      </c>
      <c r="B35" s="296"/>
      <c r="C35" s="296"/>
      <c r="D35" s="296"/>
      <c r="E35" s="296"/>
      <c r="F35" s="296"/>
      <c r="G35" s="296"/>
      <c r="H35" s="296"/>
      <c r="I35" s="296"/>
      <c r="J35" s="296"/>
    </row>
    <row r="36" spans="1:10" s="210" customFormat="1" ht="57.6" customHeight="1">
      <c r="A36" s="296" t="s">
        <v>1227</v>
      </c>
      <c r="B36" s="296"/>
      <c r="C36" s="296"/>
      <c r="D36" s="296"/>
      <c r="E36" s="296"/>
      <c r="F36" s="296"/>
      <c r="G36" s="296"/>
      <c r="H36" s="296"/>
      <c r="I36" s="296"/>
      <c r="J36" s="296"/>
    </row>
    <row r="37" spans="1:10" s="210" customFormat="1" ht="57.6" customHeight="1">
      <c r="A37" s="296" t="s">
        <v>1228</v>
      </c>
      <c r="B37" s="296"/>
      <c r="C37" s="296"/>
      <c r="D37" s="296"/>
      <c r="E37" s="296"/>
      <c r="F37" s="296"/>
      <c r="G37" s="296"/>
      <c r="H37" s="296"/>
      <c r="I37" s="296"/>
      <c r="J37" s="296"/>
    </row>
    <row r="38" spans="1:10" s="210" customFormat="1" ht="57.6" customHeight="1">
      <c r="A38" s="296" t="s">
        <v>1229</v>
      </c>
      <c r="B38" s="296"/>
      <c r="C38" s="296"/>
      <c r="D38" s="296"/>
      <c r="E38" s="296"/>
      <c r="F38" s="296"/>
      <c r="G38" s="296"/>
      <c r="H38" s="296"/>
      <c r="I38" s="296"/>
      <c r="J38" s="296"/>
    </row>
    <row r="39" spans="1:10" s="210" customFormat="1" ht="57.6" customHeight="1">
      <c r="A39" s="296" t="s">
        <v>1230</v>
      </c>
      <c r="B39" s="296"/>
      <c r="C39" s="296"/>
      <c r="D39" s="296"/>
      <c r="E39" s="296"/>
      <c r="F39" s="296"/>
      <c r="G39" s="296"/>
      <c r="H39" s="296"/>
      <c r="I39" s="296"/>
      <c r="J39" s="296"/>
    </row>
    <row r="40" spans="1:10" s="210" customFormat="1" ht="57.6" customHeight="1">
      <c r="A40" s="296" t="s">
        <v>1231</v>
      </c>
      <c r="B40" s="296"/>
      <c r="C40" s="296"/>
      <c r="D40" s="296"/>
      <c r="E40" s="296"/>
      <c r="F40" s="296"/>
      <c r="G40" s="296"/>
      <c r="H40" s="296"/>
      <c r="I40" s="296"/>
      <c r="J40" s="296"/>
    </row>
    <row r="41" spans="1:10" s="210" customFormat="1" ht="57.6" customHeight="1">
      <c r="A41" s="296" t="s">
        <v>1232</v>
      </c>
      <c r="B41" s="296"/>
      <c r="C41" s="296"/>
      <c r="D41" s="296"/>
      <c r="E41" s="296"/>
      <c r="F41" s="296"/>
      <c r="G41" s="296"/>
      <c r="H41" s="296"/>
      <c r="I41" s="296"/>
      <c r="J41" s="296"/>
    </row>
    <row r="42" spans="1:10" s="210" customFormat="1" ht="57.6" customHeight="1">
      <c r="A42" s="296" t="s">
        <v>1233</v>
      </c>
      <c r="B42" s="296"/>
      <c r="C42" s="296"/>
      <c r="D42" s="296"/>
      <c r="E42" s="296"/>
      <c r="F42" s="296"/>
      <c r="G42" s="296"/>
      <c r="H42" s="296"/>
      <c r="I42" s="296"/>
      <c r="J42" s="296"/>
    </row>
    <row r="43" spans="1:10" s="210" customFormat="1" ht="57.6" customHeight="1">
      <c r="A43" s="296" t="s">
        <v>1234</v>
      </c>
      <c r="B43" s="296"/>
      <c r="C43" s="296"/>
      <c r="D43" s="296"/>
      <c r="E43" s="296"/>
      <c r="F43" s="296"/>
      <c r="G43" s="296"/>
      <c r="H43" s="296"/>
      <c r="I43" s="296"/>
      <c r="J43" s="296"/>
    </row>
    <row r="44" spans="1:10" s="210" customFormat="1" ht="57.6" customHeight="1">
      <c r="A44" s="296" t="s">
        <v>1235</v>
      </c>
      <c r="B44" s="296"/>
      <c r="C44" s="296"/>
      <c r="D44" s="296"/>
      <c r="E44" s="296"/>
      <c r="F44" s="296"/>
      <c r="G44" s="296"/>
      <c r="H44" s="296"/>
      <c r="I44" s="296"/>
      <c r="J44" s="296"/>
    </row>
    <row r="45" spans="1:10" s="210" customFormat="1" ht="57.6" customHeight="1">
      <c r="A45" s="296" t="s">
        <v>1236</v>
      </c>
      <c r="B45" s="296"/>
      <c r="C45" s="296"/>
      <c r="D45" s="296"/>
      <c r="E45" s="296"/>
      <c r="F45" s="296"/>
      <c r="G45" s="296"/>
      <c r="H45" s="296"/>
      <c r="I45" s="296"/>
      <c r="J45" s="296"/>
    </row>
    <row r="46" spans="1:10" s="210" customFormat="1" ht="78" customHeight="1">
      <c r="A46" s="296" t="s">
        <v>1237</v>
      </c>
      <c r="B46" s="296"/>
      <c r="C46" s="296"/>
      <c r="D46" s="296"/>
      <c r="E46" s="296"/>
      <c r="F46" s="296"/>
      <c r="G46" s="296"/>
      <c r="H46" s="296"/>
      <c r="I46" s="296"/>
      <c r="J46" s="296"/>
    </row>
    <row r="47" spans="1:10" s="210" customFormat="1" ht="57.6" customHeight="1">
      <c r="A47" s="296" t="s">
        <v>1238</v>
      </c>
      <c r="B47" s="296"/>
      <c r="C47" s="296"/>
      <c r="D47" s="296"/>
      <c r="E47" s="296"/>
      <c r="F47" s="296"/>
      <c r="G47" s="296"/>
      <c r="H47" s="296"/>
      <c r="I47" s="296"/>
      <c r="J47" s="296"/>
    </row>
    <row r="48" spans="1:10" s="210" customFormat="1" ht="57.6" customHeight="1">
      <c r="A48" s="296" t="s">
        <v>1239</v>
      </c>
      <c r="B48" s="296"/>
      <c r="C48" s="296"/>
      <c r="D48" s="296"/>
      <c r="E48" s="296"/>
      <c r="F48" s="296"/>
      <c r="G48" s="296"/>
      <c r="H48" s="296"/>
      <c r="I48" s="296"/>
      <c r="J48" s="296"/>
    </row>
    <row r="49" spans="1:10" s="210" customFormat="1" ht="72" customHeight="1">
      <c r="A49" s="302" t="s">
        <v>1240</v>
      </c>
      <c r="B49" s="302"/>
      <c r="C49" s="302"/>
      <c r="D49" s="302"/>
      <c r="E49" s="302"/>
      <c r="F49" s="302"/>
      <c r="G49" s="302"/>
      <c r="H49" s="302"/>
      <c r="I49" s="302"/>
      <c r="J49" s="302"/>
    </row>
    <row r="50" spans="1:10" s="210" customFormat="1" ht="125.1" customHeight="1">
      <c r="A50" s="302" t="s">
        <v>1241</v>
      </c>
      <c r="B50" s="302"/>
      <c r="C50" s="302"/>
      <c r="D50" s="302"/>
      <c r="E50" s="302"/>
      <c r="F50" s="302"/>
      <c r="G50" s="302"/>
      <c r="H50" s="302"/>
      <c r="I50" s="302"/>
      <c r="J50" s="302"/>
    </row>
    <row r="51" spans="1:10" s="210" customFormat="1" ht="57.6" customHeight="1">
      <c r="A51" s="302" t="s">
        <v>1242</v>
      </c>
      <c r="B51" s="302"/>
      <c r="C51" s="302"/>
      <c r="D51" s="302"/>
      <c r="E51" s="302"/>
      <c r="F51" s="302"/>
      <c r="G51" s="302"/>
      <c r="H51" s="302"/>
      <c r="I51" s="302"/>
      <c r="J51" s="302"/>
    </row>
    <row r="52" spans="1:10" s="210" customFormat="1" ht="57.6" customHeight="1">
      <c r="A52" s="296" t="s">
        <v>1243</v>
      </c>
      <c r="B52" s="296"/>
      <c r="C52" s="296"/>
      <c r="D52" s="296"/>
      <c r="E52" s="296"/>
      <c r="F52" s="296"/>
      <c r="G52" s="296"/>
      <c r="H52" s="296"/>
      <c r="I52" s="296"/>
      <c r="J52" s="296"/>
    </row>
    <row r="53" spans="1:10" s="210" customFormat="1" ht="57.6" customHeight="1">
      <c r="A53" s="296" t="s">
        <v>1244</v>
      </c>
      <c r="B53" s="296"/>
      <c r="C53" s="296"/>
      <c r="D53" s="296"/>
      <c r="E53" s="296"/>
      <c r="F53" s="296"/>
      <c r="G53" s="296"/>
      <c r="H53" s="296"/>
      <c r="I53" s="296"/>
      <c r="J53" s="296"/>
    </row>
    <row r="54" spans="1:10" s="210" customFormat="1" ht="57.6" customHeight="1">
      <c r="A54" s="296" t="s">
        <v>1245</v>
      </c>
      <c r="B54" s="296"/>
      <c r="C54" s="296"/>
      <c r="D54" s="296"/>
      <c r="E54" s="296"/>
      <c r="F54" s="296"/>
      <c r="G54" s="296"/>
      <c r="H54" s="296"/>
      <c r="I54" s="296"/>
      <c r="J54" s="296"/>
    </row>
    <row r="55" spans="1:10" s="210" customFormat="1" ht="57.6" customHeight="1">
      <c r="A55" s="296" t="s">
        <v>1246</v>
      </c>
      <c r="B55" s="296"/>
      <c r="C55" s="296"/>
      <c r="D55" s="296"/>
      <c r="E55" s="296"/>
      <c r="F55" s="296"/>
      <c r="G55" s="296"/>
      <c r="H55" s="296"/>
      <c r="I55" s="296"/>
      <c r="J55" s="296"/>
    </row>
    <row r="56" spans="1:10" s="210" customFormat="1" ht="80.099999999999994" customHeight="1">
      <c r="A56" s="296" t="s">
        <v>1247</v>
      </c>
      <c r="B56" s="296"/>
      <c r="C56" s="296"/>
      <c r="D56" s="296"/>
      <c r="E56" s="296"/>
      <c r="F56" s="296"/>
      <c r="G56" s="296"/>
      <c r="H56" s="296"/>
      <c r="I56" s="296"/>
      <c r="J56" s="296"/>
    </row>
    <row r="57" spans="1:10" s="210" customFormat="1" ht="57.6" customHeight="1">
      <c r="A57" s="296" t="s">
        <v>1248</v>
      </c>
      <c r="B57" s="296"/>
      <c r="C57" s="296"/>
      <c r="D57" s="296"/>
      <c r="E57" s="296"/>
      <c r="F57" s="296"/>
      <c r="G57" s="296"/>
      <c r="H57" s="296"/>
      <c r="I57" s="296"/>
      <c r="J57" s="296"/>
    </row>
    <row r="58" spans="1:10" s="210" customFormat="1" ht="57.6" customHeight="1">
      <c r="A58" s="296" t="s">
        <v>1249</v>
      </c>
      <c r="B58" s="296"/>
      <c r="C58" s="296"/>
      <c r="D58" s="296"/>
      <c r="E58" s="296"/>
      <c r="F58" s="296"/>
      <c r="G58" s="296"/>
      <c r="H58" s="296"/>
      <c r="I58" s="296"/>
      <c r="J58" s="296"/>
    </row>
    <row r="59" spans="1:10" s="210" customFormat="1" ht="57.6" customHeight="1">
      <c r="A59" s="296" t="s">
        <v>1250</v>
      </c>
      <c r="B59" s="296"/>
      <c r="C59" s="296"/>
      <c r="D59" s="296"/>
      <c r="E59" s="296"/>
      <c r="F59" s="296"/>
      <c r="G59" s="296"/>
      <c r="H59" s="296"/>
      <c r="I59" s="296"/>
      <c r="J59" s="296"/>
    </row>
    <row r="60" spans="1:10" s="210" customFormat="1" ht="57.6" customHeight="1">
      <c r="A60" s="296" t="s">
        <v>1251</v>
      </c>
      <c r="B60" s="296"/>
      <c r="C60" s="296"/>
      <c r="D60" s="296"/>
      <c r="E60" s="296"/>
      <c r="F60" s="296"/>
      <c r="G60" s="296"/>
      <c r="H60" s="296"/>
      <c r="I60" s="296"/>
      <c r="J60" s="296"/>
    </row>
    <row r="61" spans="1:10" s="210" customFormat="1" ht="57.6" customHeight="1">
      <c r="A61" s="296" t="s">
        <v>1252</v>
      </c>
      <c r="B61" s="296"/>
      <c r="C61" s="296"/>
      <c r="D61" s="296"/>
      <c r="E61" s="296"/>
      <c r="F61" s="296"/>
      <c r="G61" s="296"/>
      <c r="H61" s="296"/>
      <c r="I61" s="296"/>
      <c r="J61" s="296"/>
    </row>
    <row r="62" spans="1:10" s="210" customFormat="1" ht="57.6" customHeight="1">
      <c r="A62" s="296" t="s">
        <v>1253</v>
      </c>
      <c r="B62" s="296"/>
      <c r="C62" s="296"/>
      <c r="D62" s="296"/>
      <c r="E62" s="296"/>
      <c r="F62" s="296"/>
      <c r="G62" s="296"/>
      <c r="H62" s="296"/>
      <c r="I62" s="296"/>
      <c r="J62" s="296"/>
    </row>
    <row r="63" spans="1:10" s="210" customFormat="1" ht="57.6" customHeight="1">
      <c r="A63" s="296" t="s">
        <v>1254</v>
      </c>
      <c r="B63" s="296"/>
      <c r="C63" s="296"/>
      <c r="D63" s="296"/>
      <c r="E63" s="296"/>
      <c r="F63" s="296"/>
      <c r="G63" s="296"/>
      <c r="H63" s="296"/>
      <c r="I63" s="296"/>
      <c r="J63" s="296"/>
    </row>
    <row r="64" spans="1:10" s="210" customFormat="1" ht="57.6" customHeight="1">
      <c r="A64" s="296" t="s">
        <v>1255</v>
      </c>
      <c r="B64" s="296"/>
      <c r="C64" s="296"/>
      <c r="D64" s="296"/>
      <c r="E64" s="296"/>
      <c r="F64" s="296"/>
      <c r="G64" s="296"/>
      <c r="H64" s="296"/>
      <c r="I64" s="296"/>
      <c r="J64" s="296"/>
    </row>
    <row r="65" spans="1:10" s="210" customFormat="1" ht="57.6" customHeight="1">
      <c r="A65" s="296" t="s">
        <v>1256</v>
      </c>
      <c r="B65" s="296"/>
      <c r="C65" s="296"/>
      <c r="D65" s="296"/>
      <c r="E65" s="296"/>
      <c r="F65" s="296"/>
      <c r="G65" s="296"/>
      <c r="H65" s="296"/>
      <c r="I65" s="296"/>
      <c r="J65" s="296"/>
    </row>
    <row r="66" spans="1:10" s="210" customFormat="1" ht="57.6" customHeight="1">
      <c r="A66" s="296" t="s">
        <v>1257</v>
      </c>
      <c r="B66" s="296"/>
      <c r="C66" s="296"/>
      <c r="D66" s="296"/>
      <c r="E66" s="296"/>
      <c r="F66" s="296"/>
      <c r="G66" s="296"/>
      <c r="H66" s="296"/>
      <c r="I66" s="296"/>
      <c r="J66" s="296"/>
    </row>
    <row r="67" spans="1:10" s="210" customFormat="1" ht="75.95" customHeight="1">
      <c r="A67" s="296" t="s">
        <v>1258</v>
      </c>
      <c r="B67" s="296"/>
      <c r="C67" s="296"/>
      <c r="D67" s="296"/>
      <c r="E67" s="296"/>
      <c r="F67" s="296"/>
      <c r="G67" s="296"/>
      <c r="H67" s="296"/>
      <c r="I67" s="296"/>
      <c r="J67" s="296"/>
    </row>
    <row r="68" spans="1:10" s="210" customFormat="1" ht="57.6" customHeight="1">
      <c r="A68" s="296" t="s">
        <v>1259</v>
      </c>
      <c r="B68" s="296"/>
      <c r="C68" s="296"/>
      <c r="D68" s="296"/>
      <c r="E68" s="296"/>
      <c r="F68" s="296"/>
      <c r="G68" s="296"/>
      <c r="H68" s="296"/>
      <c r="I68" s="296"/>
      <c r="J68" s="296"/>
    </row>
    <row r="69" spans="1:10" s="210" customFormat="1" ht="57.6" customHeight="1">
      <c r="A69" s="296" t="s">
        <v>1260</v>
      </c>
      <c r="B69" s="296"/>
      <c r="C69" s="296"/>
      <c r="D69" s="296"/>
      <c r="E69" s="296"/>
      <c r="F69" s="296"/>
      <c r="G69" s="296"/>
      <c r="H69" s="296"/>
      <c r="I69" s="296"/>
      <c r="J69" s="296"/>
    </row>
    <row r="70" spans="1:10" s="210" customFormat="1" ht="57.6" customHeight="1">
      <c r="A70" s="296" t="s">
        <v>1261</v>
      </c>
      <c r="B70" s="296"/>
      <c r="C70" s="296"/>
      <c r="D70" s="296"/>
      <c r="E70" s="296"/>
      <c r="F70" s="296"/>
      <c r="G70" s="296"/>
      <c r="H70" s="296"/>
      <c r="I70" s="296"/>
      <c r="J70" s="296"/>
    </row>
    <row r="71" spans="1:10" s="210" customFormat="1" ht="57.6" customHeight="1">
      <c r="A71" s="296" t="s">
        <v>1262</v>
      </c>
      <c r="B71" s="296"/>
      <c r="C71" s="296"/>
      <c r="D71" s="296"/>
      <c r="E71" s="296"/>
      <c r="F71" s="296"/>
      <c r="G71" s="296"/>
      <c r="H71" s="296"/>
      <c r="I71" s="296"/>
      <c r="J71" s="296"/>
    </row>
    <row r="72" spans="1:10" s="210" customFormat="1" ht="57.6" customHeight="1">
      <c r="A72" s="296" t="s">
        <v>1263</v>
      </c>
      <c r="B72" s="296"/>
      <c r="C72" s="296"/>
      <c r="D72" s="296"/>
      <c r="E72" s="296"/>
      <c r="F72" s="296"/>
      <c r="G72" s="296"/>
      <c r="H72" s="296"/>
      <c r="I72" s="296"/>
      <c r="J72" s="296"/>
    </row>
    <row r="73" spans="1:10" s="210" customFormat="1" ht="57.6" customHeight="1">
      <c r="A73" s="296" t="s">
        <v>1264</v>
      </c>
      <c r="B73" s="296"/>
      <c r="C73" s="296"/>
      <c r="D73" s="296"/>
      <c r="E73" s="296"/>
      <c r="F73" s="296"/>
      <c r="G73" s="296"/>
      <c r="H73" s="296"/>
      <c r="I73" s="296"/>
      <c r="J73" s="296"/>
    </row>
    <row r="74" spans="1:10" s="210" customFormat="1" ht="57.6" customHeight="1">
      <c r="A74" s="301" t="s">
        <v>1265</v>
      </c>
      <c r="B74" s="301"/>
      <c r="C74" s="301"/>
      <c r="D74" s="301"/>
      <c r="E74" s="301"/>
      <c r="F74" s="301"/>
      <c r="G74" s="301"/>
      <c r="H74" s="301"/>
      <c r="I74" s="301"/>
      <c r="J74" s="301"/>
    </row>
    <row r="75" spans="1:10" s="210" customFormat="1" ht="57.6" customHeight="1">
      <c r="A75" s="301" t="s">
        <v>1266</v>
      </c>
      <c r="B75" s="301"/>
      <c r="C75" s="301"/>
      <c r="D75" s="301"/>
      <c r="E75" s="301"/>
      <c r="F75" s="301"/>
      <c r="G75" s="301"/>
      <c r="H75" s="301"/>
      <c r="I75" s="301"/>
      <c r="J75" s="301"/>
    </row>
    <row r="76" spans="1:10" s="210" customFormat="1" ht="57.6" customHeight="1">
      <c r="A76" s="296" t="s">
        <v>1267</v>
      </c>
      <c r="B76" s="296"/>
      <c r="C76" s="296"/>
      <c r="D76" s="296"/>
      <c r="E76" s="296"/>
      <c r="F76" s="296"/>
      <c r="G76" s="296"/>
      <c r="H76" s="296"/>
      <c r="I76" s="296"/>
      <c r="J76" s="296"/>
    </row>
    <row r="77" spans="1:10" s="210" customFormat="1" ht="57.6" customHeight="1">
      <c r="A77" s="296" t="s">
        <v>1268</v>
      </c>
      <c r="B77" s="296"/>
      <c r="C77" s="296"/>
      <c r="D77" s="296"/>
      <c r="E77" s="296"/>
      <c r="F77" s="296"/>
      <c r="G77" s="296"/>
      <c r="H77" s="296"/>
      <c r="I77" s="296"/>
      <c r="J77" s="296"/>
    </row>
    <row r="78" spans="1:10" s="210" customFormat="1" ht="57.6" customHeight="1">
      <c r="A78" s="296" t="s">
        <v>1269</v>
      </c>
      <c r="B78" s="296"/>
      <c r="C78" s="296"/>
      <c r="D78" s="296"/>
      <c r="E78" s="296"/>
      <c r="F78" s="296"/>
      <c r="G78" s="296"/>
      <c r="H78" s="296"/>
      <c r="I78" s="296"/>
      <c r="J78" s="296"/>
    </row>
    <row r="79" spans="1:10" s="210" customFormat="1" ht="57.6" customHeight="1">
      <c r="A79" s="296" t="s">
        <v>1270</v>
      </c>
      <c r="B79" s="296"/>
      <c r="C79" s="296"/>
      <c r="D79" s="296"/>
      <c r="E79" s="296"/>
      <c r="F79" s="296"/>
      <c r="G79" s="296"/>
      <c r="H79" s="296"/>
      <c r="I79" s="296"/>
      <c r="J79" s="296"/>
    </row>
    <row r="80" spans="1:10" s="210" customFormat="1" ht="57.6" customHeight="1">
      <c r="A80" s="296" t="s">
        <v>1271</v>
      </c>
      <c r="B80" s="296"/>
      <c r="C80" s="296"/>
      <c r="D80" s="296"/>
      <c r="E80" s="296"/>
      <c r="F80" s="296"/>
      <c r="G80" s="296"/>
      <c r="H80" s="296"/>
      <c r="I80" s="296"/>
      <c r="J80" s="296"/>
    </row>
    <row r="81" spans="1:10" s="210" customFormat="1" ht="57.6" customHeight="1">
      <c r="A81" s="302" t="s">
        <v>1272</v>
      </c>
      <c r="B81" s="302"/>
      <c r="C81" s="302"/>
      <c r="D81" s="302"/>
      <c r="E81" s="302"/>
      <c r="F81" s="302"/>
      <c r="G81" s="302"/>
      <c r="H81" s="302"/>
      <c r="I81" s="302"/>
      <c r="J81" s="302"/>
    </row>
    <row r="82" spans="1:10" s="210" customFormat="1" ht="69.95" customHeight="1">
      <c r="A82" s="302" t="s">
        <v>1273</v>
      </c>
      <c r="B82" s="302"/>
      <c r="C82" s="302"/>
      <c r="D82" s="302"/>
      <c r="E82" s="302"/>
      <c r="F82" s="302"/>
      <c r="G82" s="302"/>
      <c r="H82" s="302"/>
      <c r="I82" s="302"/>
      <c r="J82" s="302"/>
    </row>
    <row r="83" spans="1:10" s="210" customFormat="1" ht="57.6" customHeight="1">
      <c r="A83" s="296" t="s">
        <v>1274</v>
      </c>
      <c r="B83" s="296"/>
      <c r="C83" s="296"/>
      <c r="D83" s="296"/>
      <c r="E83" s="296"/>
      <c r="F83" s="296"/>
      <c r="G83" s="296"/>
      <c r="H83" s="296"/>
      <c r="I83" s="296"/>
      <c r="J83" s="296"/>
    </row>
    <row r="84" spans="1:10" s="210" customFormat="1" ht="57.6" customHeight="1">
      <c r="A84" s="296" t="s">
        <v>1275</v>
      </c>
      <c r="B84" s="296"/>
      <c r="C84" s="296"/>
      <c r="D84" s="296"/>
      <c r="E84" s="296"/>
      <c r="F84" s="296"/>
      <c r="G84" s="296"/>
      <c r="H84" s="296"/>
      <c r="I84" s="296"/>
      <c r="J84" s="296"/>
    </row>
    <row r="85" spans="1:10" s="210" customFormat="1" ht="57.6" customHeight="1">
      <c r="A85" s="302" t="s">
        <v>1276</v>
      </c>
      <c r="B85" s="302"/>
      <c r="C85" s="302"/>
      <c r="D85" s="302"/>
      <c r="E85" s="302"/>
      <c r="F85" s="302"/>
      <c r="G85" s="302"/>
      <c r="H85" s="302"/>
      <c r="I85" s="302"/>
      <c r="J85" s="302"/>
    </row>
    <row r="86" spans="1:10" s="210" customFormat="1" ht="57.6" customHeight="1">
      <c r="A86" s="296" t="s">
        <v>1277</v>
      </c>
      <c r="B86" s="296"/>
      <c r="C86" s="296"/>
      <c r="D86" s="296"/>
      <c r="E86" s="296"/>
      <c r="F86" s="296"/>
      <c r="G86" s="296"/>
      <c r="H86" s="296"/>
      <c r="I86" s="296"/>
      <c r="J86" s="296"/>
    </row>
    <row r="87" spans="1:10" s="210" customFormat="1" ht="57.6" customHeight="1">
      <c r="A87" s="296" t="s">
        <v>1278</v>
      </c>
      <c r="B87" s="296"/>
      <c r="C87" s="296"/>
      <c r="D87" s="296"/>
      <c r="E87" s="296"/>
      <c r="F87" s="296"/>
      <c r="G87" s="296"/>
      <c r="H87" s="296"/>
      <c r="I87" s="296"/>
      <c r="J87" s="296"/>
    </row>
    <row r="88" spans="1:10" s="210" customFormat="1" ht="57.6" customHeight="1">
      <c r="A88" s="296" t="s">
        <v>1279</v>
      </c>
      <c r="B88" s="296"/>
      <c r="C88" s="296"/>
      <c r="D88" s="296"/>
      <c r="E88" s="296"/>
      <c r="F88" s="296"/>
      <c r="G88" s="296"/>
      <c r="H88" s="296"/>
      <c r="I88" s="296"/>
      <c r="J88" s="296"/>
    </row>
    <row r="89" spans="1:10" s="210" customFormat="1" ht="57.6" customHeight="1">
      <c r="A89" s="296" t="s">
        <v>1280</v>
      </c>
      <c r="B89" s="296"/>
      <c r="C89" s="296"/>
      <c r="D89" s="296"/>
      <c r="E89" s="296"/>
      <c r="F89" s="296"/>
      <c r="G89" s="296"/>
      <c r="H89" s="296"/>
      <c r="I89" s="296"/>
      <c r="J89" s="296"/>
    </row>
    <row r="90" spans="1:10" s="210" customFormat="1" ht="57.6" customHeight="1">
      <c r="A90" s="296" t="s">
        <v>1281</v>
      </c>
      <c r="B90" s="296"/>
      <c r="C90" s="296"/>
      <c r="D90" s="296"/>
      <c r="E90" s="296"/>
      <c r="F90" s="296"/>
      <c r="G90" s="296"/>
      <c r="H90" s="296"/>
      <c r="I90" s="296"/>
      <c r="J90" s="296"/>
    </row>
    <row r="91" spans="1:10" s="210" customFormat="1" ht="57.6" customHeight="1">
      <c r="A91" s="296" t="s">
        <v>1282</v>
      </c>
      <c r="B91" s="296"/>
      <c r="C91" s="296"/>
      <c r="D91" s="296"/>
      <c r="E91" s="296"/>
      <c r="F91" s="296"/>
      <c r="G91" s="296"/>
      <c r="H91" s="296"/>
      <c r="I91" s="296"/>
      <c r="J91" s="296"/>
    </row>
    <row r="92" spans="1:10" s="210" customFormat="1" ht="57.6" customHeight="1">
      <c r="A92" s="296" t="s">
        <v>1283</v>
      </c>
      <c r="B92" s="296"/>
      <c r="C92" s="296"/>
      <c r="D92" s="296"/>
      <c r="E92" s="296"/>
      <c r="F92" s="296"/>
      <c r="G92" s="296"/>
      <c r="H92" s="296"/>
      <c r="I92" s="296"/>
      <c r="J92" s="296"/>
    </row>
    <row r="93" spans="1:10" s="210" customFormat="1" ht="90.95" customHeight="1">
      <c r="A93" s="296" t="s">
        <v>1284</v>
      </c>
      <c r="B93" s="296"/>
      <c r="C93" s="296"/>
      <c r="D93" s="296"/>
      <c r="E93" s="296"/>
      <c r="F93" s="296"/>
      <c r="G93" s="296"/>
      <c r="H93" s="296"/>
      <c r="I93" s="296"/>
      <c r="J93" s="296"/>
    </row>
    <row r="94" spans="1:10" s="210" customFormat="1" ht="57.6" customHeight="1">
      <c r="A94" s="296" t="s">
        <v>1285</v>
      </c>
      <c r="B94" s="296"/>
      <c r="C94" s="296"/>
      <c r="D94" s="296"/>
      <c r="E94" s="296"/>
      <c r="F94" s="296"/>
      <c r="G94" s="296"/>
      <c r="H94" s="296"/>
      <c r="I94" s="296"/>
      <c r="J94" s="296"/>
    </row>
    <row r="95" spans="1:10" s="210" customFormat="1" ht="57.6" customHeight="1">
      <c r="A95" s="296" t="s">
        <v>1286</v>
      </c>
      <c r="B95" s="296"/>
      <c r="C95" s="296"/>
      <c r="D95" s="296"/>
      <c r="E95" s="296"/>
      <c r="F95" s="296"/>
      <c r="G95" s="296"/>
      <c r="H95" s="296"/>
      <c r="I95" s="296"/>
      <c r="J95" s="296"/>
    </row>
    <row r="96" spans="1:10" s="210" customFormat="1" ht="57.6" customHeight="1">
      <c r="A96" s="296" t="s">
        <v>1287</v>
      </c>
      <c r="B96" s="296"/>
      <c r="C96" s="296"/>
      <c r="D96" s="296"/>
      <c r="E96" s="296"/>
      <c r="F96" s="296"/>
      <c r="G96" s="296"/>
      <c r="H96" s="296"/>
      <c r="I96" s="296"/>
      <c r="J96" s="296"/>
    </row>
    <row r="97" spans="1:10" s="210" customFormat="1" ht="57.6" customHeight="1">
      <c r="A97" s="296" t="s">
        <v>1288</v>
      </c>
      <c r="B97" s="296"/>
      <c r="C97" s="296"/>
      <c r="D97" s="296"/>
      <c r="E97" s="296"/>
      <c r="F97" s="296"/>
      <c r="G97" s="296"/>
      <c r="H97" s="296"/>
      <c r="I97" s="296"/>
      <c r="J97" s="296"/>
    </row>
    <row r="98" spans="1:10" s="210" customFormat="1" ht="57.6" customHeight="1">
      <c r="A98" s="298" t="s">
        <v>1289</v>
      </c>
      <c r="B98" s="298"/>
      <c r="C98" s="298"/>
      <c r="D98" s="298"/>
      <c r="E98" s="298"/>
      <c r="F98" s="298"/>
      <c r="G98" s="298"/>
      <c r="H98" s="298"/>
      <c r="I98" s="298"/>
      <c r="J98" s="298"/>
    </row>
    <row r="99" spans="1:10" s="210" customFormat="1" ht="57.6" customHeight="1">
      <c r="A99" s="298" t="s">
        <v>1290</v>
      </c>
      <c r="B99" s="298"/>
      <c r="C99" s="298"/>
      <c r="D99" s="298"/>
      <c r="E99" s="298"/>
      <c r="F99" s="298"/>
      <c r="G99" s="298"/>
      <c r="H99" s="298"/>
      <c r="I99" s="298"/>
      <c r="J99" s="298"/>
    </row>
    <row r="100" spans="1:10" s="210" customFormat="1" ht="57.6" customHeight="1">
      <c r="A100" s="298" t="s">
        <v>1291</v>
      </c>
      <c r="B100" s="298"/>
      <c r="C100" s="298"/>
      <c r="D100" s="298"/>
      <c r="E100" s="298"/>
      <c r="F100" s="298"/>
      <c r="G100" s="298"/>
      <c r="H100" s="298"/>
      <c r="I100" s="298"/>
      <c r="J100" s="298"/>
    </row>
    <row r="101" spans="1:10" s="210" customFormat="1" ht="57.6" customHeight="1">
      <c r="A101" s="296" t="s">
        <v>1292</v>
      </c>
      <c r="B101" s="296"/>
      <c r="C101" s="296"/>
      <c r="D101" s="296"/>
      <c r="E101" s="296"/>
      <c r="F101" s="296"/>
      <c r="G101" s="296"/>
      <c r="H101" s="296"/>
      <c r="I101" s="296"/>
      <c r="J101" s="296"/>
    </row>
    <row r="102" spans="1:10" s="210" customFormat="1" ht="57.6" customHeight="1">
      <c r="A102" s="296" t="s">
        <v>1293</v>
      </c>
      <c r="B102" s="296"/>
      <c r="C102" s="296"/>
      <c r="D102" s="296"/>
      <c r="E102" s="296"/>
      <c r="F102" s="296"/>
      <c r="G102" s="296"/>
      <c r="H102" s="296"/>
      <c r="I102" s="296"/>
      <c r="J102" s="296"/>
    </row>
    <row r="103" spans="1:10" s="210" customFormat="1" ht="57.6" customHeight="1">
      <c r="A103" s="301" t="s">
        <v>1294</v>
      </c>
      <c r="B103" s="301"/>
      <c r="C103" s="301"/>
      <c r="D103" s="301"/>
      <c r="E103" s="301"/>
      <c r="F103" s="301"/>
      <c r="G103" s="301"/>
      <c r="H103" s="301"/>
      <c r="I103" s="301"/>
      <c r="J103" s="301"/>
    </row>
    <row r="104" spans="1:10" s="210" customFormat="1" ht="57.6" customHeight="1">
      <c r="A104" s="301" t="s">
        <v>1295</v>
      </c>
      <c r="B104" s="301"/>
      <c r="C104" s="301"/>
      <c r="D104" s="301"/>
      <c r="E104" s="301"/>
      <c r="F104" s="301"/>
      <c r="G104" s="301"/>
      <c r="H104" s="301"/>
      <c r="I104" s="301"/>
      <c r="J104" s="301"/>
    </row>
    <row r="105" spans="1:10" s="210" customFormat="1" ht="57.6" customHeight="1">
      <c r="A105" s="296" t="s">
        <v>1296</v>
      </c>
      <c r="B105" s="296"/>
      <c r="C105" s="296"/>
      <c r="D105" s="296"/>
      <c r="E105" s="296"/>
      <c r="F105" s="296"/>
      <c r="G105" s="296"/>
      <c r="H105" s="296"/>
      <c r="I105" s="296"/>
      <c r="J105" s="296"/>
    </row>
    <row r="106" spans="1:10" s="210" customFormat="1" ht="57.6" customHeight="1">
      <c r="A106" s="296" t="s">
        <v>1297</v>
      </c>
      <c r="B106" s="296"/>
      <c r="C106" s="296"/>
      <c r="D106" s="296"/>
      <c r="E106" s="296"/>
      <c r="F106" s="296"/>
      <c r="G106" s="296"/>
      <c r="H106" s="296"/>
      <c r="I106" s="296"/>
      <c r="J106" s="296"/>
    </row>
    <row r="107" spans="1:10" s="210" customFormat="1" ht="57.6" customHeight="1">
      <c r="A107" s="296" t="s">
        <v>1298</v>
      </c>
      <c r="B107" s="296"/>
      <c r="C107" s="296"/>
      <c r="D107" s="296"/>
      <c r="E107" s="296"/>
      <c r="F107" s="296"/>
      <c r="G107" s="296"/>
      <c r="H107" s="296"/>
      <c r="I107" s="296"/>
      <c r="J107" s="296"/>
    </row>
    <row r="108" spans="1:10" s="210" customFormat="1" ht="57.6" customHeight="1">
      <c r="A108" s="296" t="s">
        <v>1299</v>
      </c>
      <c r="B108" s="296"/>
      <c r="C108" s="296"/>
      <c r="D108" s="296"/>
      <c r="E108" s="296"/>
      <c r="F108" s="296"/>
      <c r="G108" s="296"/>
      <c r="H108" s="296"/>
      <c r="I108" s="296"/>
      <c r="J108" s="296"/>
    </row>
    <row r="109" spans="1:10" s="210" customFormat="1" ht="90" customHeight="1">
      <c r="A109" s="296" t="s">
        <v>1300</v>
      </c>
      <c r="B109" s="296"/>
      <c r="C109" s="296"/>
      <c r="D109" s="296"/>
      <c r="E109" s="296"/>
      <c r="F109" s="296"/>
      <c r="G109" s="296"/>
      <c r="H109" s="296"/>
      <c r="I109" s="296"/>
      <c r="J109" s="296"/>
    </row>
    <row r="110" spans="1:10" s="210" customFormat="1" ht="57.6" customHeight="1">
      <c r="A110" s="296" t="s">
        <v>1301</v>
      </c>
      <c r="B110" s="296"/>
      <c r="C110" s="296"/>
      <c r="D110" s="296"/>
      <c r="E110" s="296"/>
      <c r="F110" s="296"/>
      <c r="G110" s="296"/>
      <c r="H110" s="296"/>
      <c r="I110" s="296"/>
      <c r="J110" s="296"/>
    </row>
    <row r="111" spans="1:10" s="210" customFormat="1" ht="57.6" customHeight="1">
      <c r="A111" s="296" t="s">
        <v>1302</v>
      </c>
      <c r="B111" s="296"/>
      <c r="C111" s="296"/>
      <c r="D111" s="296"/>
      <c r="E111" s="296"/>
      <c r="F111" s="296"/>
      <c r="G111" s="296"/>
      <c r="H111" s="296"/>
      <c r="I111" s="296"/>
      <c r="J111" s="296"/>
    </row>
    <row r="112" spans="1:10" s="210" customFormat="1" ht="57.6" customHeight="1">
      <c r="A112" s="296" t="s">
        <v>1303</v>
      </c>
      <c r="B112" s="296"/>
      <c r="C112" s="296"/>
      <c r="D112" s="296"/>
      <c r="E112" s="296"/>
      <c r="F112" s="296"/>
      <c r="G112" s="296"/>
      <c r="H112" s="296"/>
      <c r="I112" s="296"/>
      <c r="J112" s="296"/>
    </row>
    <row r="113" spans="1:10" s="210" customFormat="1" ht="57.6" customHeight="1">
      <c r="A113" s="296" t="s">
        <v>1304</v>
      </c>
      <c r="B113" s="296"/>
      <c r="C113" s="296"/>
      <c r="D113" s="296"/>
      <c r="E113" s="296"/>
      <c r="F113" s="296"/>
      <c r="G113" s="296"/>
      <c r="H113" s="296"/>
      <c r="I113" s="296"/>
      <c r="J113" s="296"/>
    </row>
    <row r="114" spans="1:10" s="210" customFormat="1" ht="57.6" customHeight="1">
      <c r="A114" s="296" t="s">
        <v>1305</v>
      </c>
      <c r="B114" s="296"/>
      <c r="C114" s="296"/>
      <c r="D114" s="296"/>
      <c r="E114" s="296"/>
      <c r="F114" s="296"/>
      <c r="G114" s="296"/>
      <c r="H114" s="296"/>
      <c r="I114" s="296"/>
      <c r="J114" s="296"/>
    </row>
    <row r="115" spans="1:10" s="210" customFormat="1" ht="57.6" customHeight="1">
      <c r="A115" s="296" t="s">
        <v>1306</v>
      </c>
      <c r="B115" s="296"/>
      <c r="C115" s="296"/>
      <c r="D115" s="296"/>
      <c r="E115" s="296"/>
      <c r="F115" s="296"/>
      <c r="G115" s="296"/>
      <c r="H115" s="296"/>
      <c r="I115" s="296"/>
      <c r="J115" s="296"/>
    </row>
    <row r="116" spans="1:10" s="210" customFormat="1" ht="57.6" customHeight="1">
      <c r="A116" s="296" t="s">
        <v>1307</v>
      </c>
      <c r="B116" s="296"/>
      <c r="C116" s="296"/>
      <c r="D116" s="296"/>
      <c r="E116" s="296"/>
      <c r="F116" s="296"/>
      <c r="G116" s="296"/>
      <c r="H116" s="296"/>
      <c r="I116" s="296"/>
      <c r="J116" s="296"/>
    </row>
    <row r="117" spans="1:10" s="210" customFormat="1" ht="57.6" customHeight="1">
      <c r="A117" s="296" t="s">
        <v>1308</v>
      </c>
      <c r="B117" s="296"/>
      <c r="C117" s="296"/>
      <c r="D117" s="296"/>
      <c r="E117" s="296"/>
      <c r="F117" s="296"/>
      <c r="G117" s="296"/>
      <c r="H117" s="296"/>
      <c r="I117" s="296"/>
      <c r="J117" s="296"/>
    </row>
    <row r="118" spans="1:10" s="210" customFormat="1" ht="57.6" customHeight="1">
      <c r="A118" s="296" t="s">
        <v>1309</v>
      </c>
      <c r="B118" s="296"/>
      <c r="C118" s="296"/>
      <c r="D118" s="296"/>
      <c r="E118" s="296"/>
      <c r="F118" s="296"/>
      <c r="G118" s="296"/>
      <c r="H118" s="296"/>
      <c r="I118" s="296"/>
      <c r="J118" s="296"/>
    </row>
    <row r="119" spans="1:10" s="210" customFormat="1" ht="77.099999999999994" customHeight="1">
      <c r="A119" s="296" t="s">
        <v>1310</v>
      </c>
      <c r="B119" s="296"/>
      <c r="C119" s="296"/>
      <c r="D119" s="296"/>
      <c r="E119" s="296"/>
      <c r="F119" s="296"/>
      <c r="G119" s="296"/>
      <c r="H119" s="296"/>
      <c r="I119" s="296"/>
      <c r="J119" s="296"/>
    </row>
    <row r="120" spans="1:10" s="210" customFormat="1" ht="57.6" customHeight="1">
      <c r="A120" s="296" t="s">
        <v>1311</v>
      </c>
      <c r="B120" s="296"/>
      <c r="C120" s="296"/>
      <c r="D120" s="296"/>
      <c r="E120" s="296"/>
      <c r="F120" s="296"/>
      <c r="G120" s="296"/>
      <c r="H120" s="296"/>
      <c r="I120" s="296"/>
      <c r="J120" s="296"/>
    </row>
    <row r="121" spans="1:10" s="210" customFormat="1" ht="57.6" customHeight="1">
      <c r="A121" s="296" t="s">
        <v>1312</v>
      </c>
      <c r="B121" s="296"/>
      <c r="C121" s="296"/>
      <c r="D121" s="296"/>
      <c r="E121" s="296"/>
      <c r="F121" s="296"/>
      <c r="G121" s="296"/>
      <c r="H121" s="296"/>
      <c r="I121" s="296"/>
      <c r="J121" s="296"/>
    </row>
    <row r="122" spans="1:10" s="210" customFormat="1" ht="57.6" customHeight="1">
      <c r="A122" s="296" t="s">
        <v>1313</v>
      </c>
      <c r="B122" s="296"/>
      <c r="C122" s="296"/>
      <c r="D122" s="296"/>
      <c r="E122" s="296"/>
      <c r="F122" s="296"/>
      <c r="G122" s="296"/>
      <c r="H122" s="296"/>
      <c r="I122" s="296"/>
      <c r="J122" s="296"/>
    </row>
    <row r="123" spans="1:10" s="210" customFormat="1" ht="57.6" customHeight="1">
      <c r="A123" s="296" t="s">
        <v>1314</v>
      </c>
      <c r="B123" s="296"/>
      <c r="C123" s="296"/>
      <c r="D123" s="296"/>
      <c r="E123" s="296"/>
      <c r="F123" s="296"/>
      <c r="G123" s="296"/>
      <c r="H123" s="296"/>
      <c r="I123" s="296"/>
      <c r="J123" s="296"/>
    </row>
    <row r="124" spans="1:10" s="210" customFormat="1" ht="57.6" customHeight="1">
      <c r="A124" s="296" t="s">
        <v>1315</v>
      </c>
      <c r="B124" s="296"/>
      <c r="C124" s="296"/>
      <c r="D124" s="296"/>
      <c r="E124" s="296"/>
      <c r="F124" s="296"/>
      <c r="G124" s="296"/>
      <c r="H124" s="296"/>
      <c r="I124" s="296"/>
      <c r="J124" s="296"/>
    </row>
    <row r="125" spans="1:10" s="210" customFormat="1" ht="57.6" customHeight="1">
      <c r="A125" s="296" t="s">
        <v>1316</v>
      </c>
      <c r="B125" s="296"/>
      <c r="C125" s="296"/>
      <c r="D125" s="296"/>
      <c r="E125" s="296"/>
      <c r="F125" s="296"/>
      <c r="G125" s="296"/>
      <c r="H125" s="296"/>
      <c r="I125" s="296"/>
      <c r="J125" s="296"/>
    </row>
    <row r="126" spans="1:10" s="210" customFormat="1" ht="57.6" customHeight="1">
      <c r="A126" s="296" t="s">
        <v>1317</v>
      </c>
      <c r="B126" s="296"/>
      <c r="C126" s="296"/>
      <c r="D126" s="296"/>
      <c r="E126" s="296"/>
      <c r="F126" s="296"/>
      <c r="G126" s="296"/>
      <c r="H126" s="296"/>
      <c r="I126" s="296"/>
      <c r="J126" s="296"/>
    </row>
    <row r="127" spans="1:10" s="210" customFormat="1" ht="57.6" customHeight="1">
      <c r="A127" s="296" t="s">
        <v>1318</v>
      </c>
      <c r="B127" s="296"/>
      <c r="C127" s="296"/>
      <c r="D127" s="296"/>
      <c r="E127" s="296"/>
      <c r="F127" s="296"/>
      <c r="G127" s="296"/>
      <c r="H127" s="296"/>
      <c r="I127" s="296"/>
      <c r="J127" s="296"/>
    </row>
    <row r="128" spans="1:10" s="210" customFormat="1" ht="57.6" customHeight="1">
      <c r="A128" s="296" t="s">
        <v>1319</v>
      </c>
      <c r="B128" s="296"/>
      <c r="C128" s="296"/>
      <c r="D128" s="296"/>
      <c r="E128" s="296"/>
      <c r="F128" s="296"/>
      <c r="G128" s="296"/>
      <c r="H128" s="296"/>
      <c r="I128" s="296"/>
      <c r="J128" s="296"/>
    </row>
    <row r="129" spans="1:10" s="210" customFormat="1" ht="57.6" customHeight="1">
      <c r="A129" s="296" t="s">
        <v>1320</v>
      </c>
      <c r="B129" s="296"/>
      <c r="C129" s="296"/>
      <c r="D129" s="296"/>
      <c r="E129" s="296"/>
      <c r="F129" s="296"/>
      <c r="G129" s="296"/>
      <c r="H129" s="296"/>
      <c r="I129" s="296"/>
      <c r="J129" s="296"/>
    </row>
    <row r="130" spans="1:10" s="210" customFormat="1" ht="57.6" customHeight="1">
      <c r="A130" s="296" t="s">
        <v>1321</v>
      </c>
      <c r="B130" s="296"/>
      <c r="C130" s="296"/>
      <c r="D130" s="296"/>
      <c r="E130" s="296"/>
      <c r="F130" s="296"/>
      <c r="G130" s="296"/>
      <c r="H130" s="296"/>
      <c r="I130" s="296"/>
      <c r="J130" s="296"/>
    </row>
    <row r="131" spans="1:10" s="210" customFormat="1" ht="57.6" customHeight="1">
      <c r="A131" s="296" t="s">
        <v>1322</v>
      </c>
      <c r="B131" s="296"/>
      <c r="C131" s="296"/>
      <c r="D131" s="296"/>
      <c r="E131" s="296"/>
      <c r="F131" s="296"/>
      <c r="G131" s="296"/>
      <c r="H131" s="296"/>
      <c r="I131" s="296"/>
      <c r="J131" s="296"/>
    </row>
    <row r="132" spans="1:10" s="210" customFormat="1" ht="57.6" customHeight="1">
      <c r="A132" s="296" t="s">
        <v>1323</v>
      </c>
      <c r="B132" s="296"/>
      <c r="C132" s="296"/>
      <c r="D132" s="296"/>
      <c r="E132" s="296"/>
      <c r="F132" s="296"/>
      <c r="G132" s="296"/>
      <c r="H132" s="296"/>
      <c r="I132" s="296"/>
      <c r="J132" s="296"/>
    </row>
    <row r="133" spans="1:10" s="210" customFormat="1" ht="57.6" customHeight="1">
      <c r="A133" s="296" t="s">
        <v>1324</v>
      </c>
      <c r="B133" s="296"/>
      <c r="C133" s="296"/>
      <c r="D133" s="296"/>
      <c r="E133" s="296"/>
      <c r="F133" s="296"/>
      <c r="G133" s="296"/>
      <c r="H133" s="296"/>
      <c r="I133" s="296"/>
      <c r="J133" s="296"/>
    </row>
    <row r="134" spans="1:10" s="210" customFormat="1" ht="57.6" customHeight="1">
      <c r="A134" s="296" t="s">
        <v>1325</v>
      </c>
      <c r="B134" s="296"/>
      <c r="C134" s="296"/>
      <c r="D134" s="296"/>
      <c r="E134" s="296"/>
      <c r="F134" s="296"/>
      <c r="G134" s="296"/>
      <c r="H134" s="296"/>
      <c r="I134" s="296"/>
      <c r="J134" s="296"/>
    </row>
    <row r="135" spans="1:10" s="210" customFormat="1" ht="57.6" customHeight="1">
      <c r="A135" s="301" t="s">
        <v>1326</v>
      </c>
      <c r="B135" s="301"/>
      <c r="C135" s="301"/>
      <c r="D135" s="301"/>
      <c r="E135" s="301"/>
      <c r="F135" s="301"/>
      <c r="G135" s="301"/>
      <c r="H135" s="301"/>
      <c r="I135" s="301"/>
      <c r="J135" s="301"/>
    </row>
    <row r="136" spans="1:10" s="210" customFormat="1" ht="57.6" customHeight="1">
      <c r="A136" s="301" t="s">
        <v>1327</v>
      </c>
      <c r="B136" s="301"/>
      <c r="C136" s="301"/>
      <c r="D136" s="301"/>
      <c r="E136" s="301"/>
      <c r="F136" s="301"/>
      <c r="G136" s="301"/>
      <c r="H136" s="301"/>
      <c r="I136" s="301"/>
      <c r="J136" s="301"/>
    </row>
    <row r="137" spans="1:10" s="210" customFormat="1" ht="57.6" customHeight="1">
      <c r="A137" s="301" t="s">
        <v>1328</v>
      </c>
      <c r="B137" s="301"/>
      <c r="C137" s="301"/>
      <c r="D137" s="301"/>
      <c r="E137" s="301"/>
      <c r="F137" s="301"/>
      <c r="G137" s="301"/>
      <c r="H137" s="301"/>
      <c r="I137" s="301"/>
      <c r="J137" s="301"/>
    </row>
    <row r="138" spans="1:10" s="210" customFormat="1" ht="57.6" customHeight="1">
      <c r="A138" s="301" t="s">
        <v>1329</v>
      </c>
      <c r="B138" s="301"/>
      <c r="C138" s="301"/>
      <c r="D138" s="301"/>
      <c r="E138" s="301"/>
      <c r="F138" s="301"/>
      <c r="G138" s="301"/>
      <c r="H138" s="301"/>
      <c r="I138" s="301"/>
      <c r="J138" s="301"/>
    </row>
    <row r="139" spans="1:10" s="210" customFormat="1" ht="36" customHeight="1">
      <c r="A139" s="207"/>
      <c r="B139" s="207"/>
      <c r="C139" s="207"/>
      <c r="D139" s="207"/>
      <c r="E139" s="207"/>
      <c r="F139" s="207"/>
      <c r="G139" s="207"/>
      <c r="H139" s="207"/>
      <c r="I139" s="207"/>
      <c r="J139" s="207"/>
    </row>
    <row r="140" spans="1:10" s="210" customFormat="1" ht="36" customHeight="1">
      <c r="A140" s="208"/>
      <c r="B140" s="208"/>
      <c r="C140" s="208"/>
      <c r="D140" s="208"/>
      <c r="E140" s="208"/>
      <c r="F140" s="208"/>
      <c r="G140" s="208"/>
      <c r="H140" s="208"/>
      <c r="I140" s="208"/>
      <c r="J140" s="208"/>
    </row>
    <row r="141" spans="1:10" s="210" customFormat="1" ht="36" customHeight="1"/>
    <row r="142" spans="1:10" s="211" customFormat="1" ht="36" customHeight="1">
      <c r="A142" s="299" t="s">
        <v>1330</v>
      </c>
      <c r="B142" s="299"/>
      <c r="C142" s="299"/>
      <c r="D142" s="299"/>
      <c r="E142" s="299"/>
      <c r="F142" s="299"/>
      <c r="G142" s="299"/>
      <c r="H142" s="299"/>
      <c r="I142" s="299"/>
      <c r="J142" s="299"/>
    </row>
    <row r="143" spans="1:10" s="210" customFormat="1" ht="36" customHeight="1">
      <c r="A143" s="300"/>
      <c r="B143" s="300"/>
      <c r="C143" s="300"/>
      <c r="D143" s="300"/>
      <c r="E143" s="300"/>
      <c r="F143" s="300"/>
      <c r="G143" s="300"/>
      <c r="H143" s="300"/>
      <c r="I143" s="300"/>
      <c r="J143" s="300"/>
    </row>
    <row r="144" spans="1:10" s="210" customFormat="1" ht="66.95" customHeight="1">
      <c r="A144" s="296" t="s">
        <v>1331</v>
      </c>
      <c r="B144" s="296"/>
      <c r="C144" s="296"/>
      <c r="D144" s="296"/>
      <c r="E144" s="296"/>
      <c r="F144" s="296"/>
      <c r="G144" s="296"/>
      <c r="H144" s="296"/>
      <c r="I144" s="296"/>
      <c r="J144" s="296"/>
    </row>
    <row r="145" spans="1:10" s="210" customFormat="1" ht="47.1" customHeight="1">
      <c r="A145" s="296" t="s">
        <v>1332</v>
      </c>
      <c r="B145" s="296"/>
      <c r="C145" s="296"/>
      <c r="D145" s="296"/>
      <c r="E145" s="296"/>
      <c r="F145" s="296"/>
      <c r="G145" s="296"/>
      <c r="H145" s="296"/>
      <c r="I145" s="296"/>
      <c r="J145" s="296"/>
    </row>
    <row r="146" spans="1:10" s="210" customFormat="1" ht="60" customHeight="1">
      <c r="A146" s="296" t="s">
        <v>1333</v>
      </c>
      <c r="B146" s="296"/>
      <c r="C146" s="296"/>
      <c r="D146" s="296"/>
      <c r="E146" s="296"/>
      <c r="F146" s="296"/>
      <c r="G146" s="296"/>
      <c r="H146" s="296"/>
      <c r="I146" s="296"/>
      <c r="J146" s="296"/>
    </row>
    <row r="147" spans="1:10" s="210" customFormat="1" ht="36" customHeight="1">
      <c r="A147" s="296" t="s">
        <v>1334</v>
      </c>
      <c r="B147" s="296"/>
      <c r="C147" s="296"/>
      <c r="D147" s="296"/>
      <c r="E147" s="296"/>
      <c r="F147" s="296"/>
      <c r="G147" s="296"/>
      <c r="H147" s="296"/>
      <c r="I147" s="296"/>
      <c r="J147" s="296"/>
    </row>
    <row r="148" spans="1:10" s="210" customFormat="1" ht="36" customHeight="1">
      <c r="A148" s="296" t="s">
        <v>1335</v>
      </c>
      <c r="B148" s="296"/>
      <c r="C148" s="296"/>
      <c r="D148" s="296"/>
      <c r="E148" s="296"/>
      <c r="F148" s="296"/>
      <c r="G148" s="296"/>
      <c r="H148" s="296"/>
      <c r="I148" s="296"/>
      <c r="J148" s="296"/>
    </row>
    <row r="149" spans="1:10" s="210" customFormat="1" ht="60" customHeight="1">
      <c r="A149" s="296" t="s">
        <v>1336</v>
      </c>
      <c r="B149" s="296"/>
      <c r="C149" s="296"/>
      <c r="D149" s="296"/>
      <c r="E149" s="296"/>
      <c r="F149" s="296"/>
      <c r="G149" s="296"/>
      <c r="H149" s="296"/>
      <c r="I149" s="296"/>
      <c r="J149" s="296"/>
    </row>
    <row r="150" spans="1:10" s="210" customFormat="1" ht="36" customHeight="1">
      <c r="A150" s="296" t="s">
        <v>1337</v>
      </c>
      <c r="B150" s="296"/>
      <c r="C150" s="296"/>
      <c r="D150" s="296"/>
      <c r="E150" s="296"/>
      <c r="F150" s="296"/>
      <c r="G150" s="296"/>
      <c r="H150" s="296"/>
      <c r="I150" s="296"/>
      <c r="J150" s="296"/>
    </row>
    <row r="151" spans="1:10" s="210" customFormat="1" ht="36" customHeight="1">
      <c r="A151" s="296" t="s">
        <v>1338</v>
      </c>
      <c r="B151" s="296"/>
      <c r="C151" s="296"/>
      <c r="D151" s="296"/>
      <c r="E151" s="296"/>
      <c r="F151" s="296"/>
      <c r="G151" s="296"/>
      <c r="H151" s="296"/>
      <c r="I151" s="296"/>
      <c r="J151" s="296"/>
    </row>
    <row r="152" spans="1:10" s="210" customFormat="1" ht="62.1" customHeight="1">
      <c r="A152" s="296" t="s">
        <v>1339</v>
      </c>
      <c r="B152" s="296"/>
      <c r="C152" s="296"/>
      <c r="D152" s="296"/>
      <c r="E152" s="296"/>
      <c r="F152" s="296"/>
      <c r="G152" s="296"/>
      <c r="H152" s="296"/>
      <c r="I152" s="296"/>
      <c r="J152" s="296"/>
    </row>
    <row r="153" spans="1:10" s="210" customFormat="1" ht="18.95" customHeight="1">
      <c r="A153" s="298" t="s">
        <v>1340</v>
      </c>
      <c r="B153" s="298"/>
      <c r="C153" s="298"/>
      <c r="D153" s="298"/>
      <c r="E153" s="298"/>
      <c r="F153" s="298"/>
      <c r="G153" s="298"/>
      <c r="H153" s="298"/>
      <c r="I153" s="298"/>
      <c r="J153" s="298"/>
    </row>
    <row r="154" spans="1:10" s="210" customFormat="1" ht="15.75">
      <c r="A154" s="297" t="s">
        <v>1341</v>
      </c>
      <c r="B154" s="297"/>
      <c r="C154" s="297"/>
      <c r="D154" s="297"/>
      <c r="E154" s="297"/>
      <c r="F154" s="297"/>
      <c r="G154" s="297"/>
      <c r="H154" s="297"/>
      <c r="I154" s="297"/>
      <c r="J154" s="297"/>
    </row>
    <row r="155" spans="1:10" s="210" customFormat="1" ht="15.75">
      <c r="A155" s="297" t="s">
        <v>1342</v>
      </c>
      <c r="B155" s="297"/>
      <c r="C155" s="297"/>
      <c r="D155" s="297"/>
      <c r="E155" s="297"/>
      <c r="F155" s="297"/>
      <c r="G155" s="297"/>
      <c r="H155" s="297"/>
      <c r="I155" s="297"/>
      <c r="J155" s="297"/>
    </row>
    <row r="156" spans="1:10" s="210" customFormat="1" ht="15.75">
      <c r="A156" s="297" t="s">
        <v>1343</v>
      </c>
      <c r="B156" s="297"/>
      <c r="C156" s="297"/>
      <c r="D156" s="297"/>
      <c r="E156" s="297"/>
      <c r="F156" s="297"/>
      <c r="G156" s="297"/>
      <c r="H156" s="297"/>
      <c r="I156" s="297"/>
      <c r="J156" s="297"/>
    </row>
    <row r="157" spans="1:10" s="210" customFormat="1" ht="15.75">
      <c r="A157" s="297" t="s">
        <v>1344</v>
      </c>
      <c r="B157" s="297"/>
      <c r="C157" s="297"/>
      <c r="D157" s="297"/>
      <c r="E157" s="297"/>
      <c r="F157" s="297"/>
      <c r="G157" s="297"/>
      <c r="H157" s="297"/>
      <c r="I157" s="297"/>
      <c r="J157" s="297"/>
    </row>
    <row r="158" spans="1:10" s="210" customFormat="1" ht="15.75">
      <c r="A158" s="297" t="s">
        <v>1345</v>
      </c>
      <c r="B158" s="297"/>
      <c r="C158" s="297"/>
      <c r="D158" s="297"/>
      <c r="E158" s="297"/>
      <c r="F158" s="297"/>
      <c r="G158" s="297"/>
      <c r="H158" s="297"/>
      <c r="I158" s="297"/>
      <c r="J158" s="297"/>
    </row>
    <row r="159" spans="1:10" s="210" customFormat="1" ht="15.75">
      <c r="A159" s="297" t="s">
        <v>1346</v>
      </c>
      <c r="B159" s="297"/>
      <c r="C159" s="297"/>
      <c r="D159" s="297"/>
      <c r="E159" s="297"/>
      <c r="F159" s="297"/>
      <c r="G159" s="297"/>
      <c r="H159" s="297"/>
      <c r="I159" s="297"/>
      <c r="J159" s="297"/>
    </row>
    <row r="160" spans="1:10" s="210" customFormat="1" ht="15.75">
      <c r="A160" s="297" t="s">
        <v>1347</v>
      </c>
      <c r="B160" s="297"/>
      <c r="C160" s="297"/>
      <c r="D160" s="297"/>
      <c r="E160" s="297"/>
      <c r="F160" s="297"/>
      <c r="G160" s="297"/>
      <c r="H160" s="297"/>
      <c r="I160" s="297"/>
      <c r="J160" s="297"/>
    </row>
    <row r="161" spans="1:10" s="210" customFormat="1" ht="15.75">
      <c r="A161" s="297" t="s">
        <v>1348</v>
      </c>
      <c r="B161" s="297"/>
      <c r="C161" s="297"/>
      <c r="D161" s="297"/>
      <c r="E161" s="297"/>
      <c r="F161" s="297"/>
      <c r="G161" s="297"/>
      <c r="H161" s="297"/>
      <c r="I161" s="297"/>
      <c r="J161" s="297"/>
    </row>
    <row r="162" spans="1:10" s="210" customFormat="1" ht="15.75">
      <c r="A162" s="297" t="s">
        <v>1349</v>
      </c>
      <c r="B162" s="297"/>
      <c r="C162" s="297"/>
      <c r="D162" s="297"/>
      <c r="E162" s="297"/>
      <c r="F162" s="297"/>
      <c r="G162" s="297"/>
      <c r="H162" s="297"/>
      <c r="I162" s="297"/>
      <c r="J162" s="297"/>
    </row>
    <row r="163" spans="1:10" s="210" customFormat="1" ht="36" customHeight="1">
      <c r="A163" s="208"/>
    </row>
    <row r="164" spans="1:10" s="210" customFormat="1" ht="42.95" customHeight="1">
      <c r="A164" s="296" t="s">
        <v>1350</v>
      </c>
      <c r="B164" s="296"/>
      <c r="C164" s="296"/>
      <c r="D164" s="296"/>
      <c r="E164" s="296"/>
      <c r="F164" s="296"/>
      <c r="G164" s="296"/>
      <c r="H164" s="296"/>
      <c r="I164" s="296"/>
      <c r="J164" s="296"/>
    </row>
    <row r="165" spans="1:10" s="210" customFormat="1" ht="41.1" customHeight="1">
      <c r="A165" s="296" t="s">
        <v>1351</v>
      </c>
      <c r="B165" s="296"/>
      <c r="C165" s="296"/>
      <c r="D165" s="296"/>
      <c r="E165" s="296"/>
      <c r="F165" s="296"/>
      <c r="G165" s="296"/>
      <c r="H165" s="296"/>
      <c r="I165" s="296"/>
      <c r="J165" s="296"/>
    </row>
    <row r="166" spans="1:10" s="210" customFormat="1" ht="36" customHeight="1">
      <c r="A166" s="208"/>
    </row>
    <row r="167" spans="1:10" s="210" customFormat="1" ht="36" customHeight="1"/>
    <row r="168" spans="1:10" s="210"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sqref="A1:J1"/>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29" customFormat="1">
      <c r="A1" s="29" t="s">
        <v>361</v>
      </c>
      <c r="E1" s="29" t="s">
        <v>362</v>
      </c>
      <c r="H1" s="29" t="s">
        <v>363</v>
      </c>
      <c r="J1" s="29" t="s">
        <v>364</v>
      </c>
      <c r="L1" s="29" t="s">
        <v>365</v>
      </c>
      <c r="O1" s="29" t="s">
        <v>366</v>
      </c>
      <c r="S1" s="29" t="s">
        <v>367</v>
      </c>
      <c r="W1" s="29" t="s">
        <v>368</v>
      </c>
      <c r="Z1" s="29" t="s">
        <v>369</v>
      </c>
      <c r="AC1" s="29" t="s">
        <v>370</v>
      </c>
      <c r="AF1" s="29" t="s">
        <v>4</v>
      </c>
      <c r="AH1" s="29" t="s">
        <v>371</v>
      </c>
      <c r="AJ1" s="29" t="s">
        <v>372</v>
      </c>
      <c r="AL1" s="29" t="s">
        <v>373</v>
      </c>
      <c r="AN1" s="29" t="s">
        <v>374</v>
      </c>
      <c r="AP1" s="29" t="s">
        <v>375</v>
      </c>
      <c r="AR1" s="29" t="s">
        <v>376</v>
      </c>
      <c r="AT1" s="29" t="s">
        <v>377</v>
      </c>
    </row>
    <row r="2" spans="1:47">
      <c r="A2" s="26" t="b">
        <v>1</v>
      </c>
      <c r="B2" s="23" t="str">
        <f>IF(A2= TRUE, "Certificate|", "")</f>
        <v>Certificate|</v>
      </c>
      <c r="E2" s="3" t="b">
        <v>0</v>
      </c>
      <c r="F2" s="3" t="str">
        <f>IF(E2= TRUE, "SAT|", "")</f>
        <v/>
      </c>
      <c r="H2" s="3" t="b">
        <v>1</v>
      </c>
      <c r="I2" s="3" t="str">
        <f>IF(H2= TRUE, "Fall|", "")</f>
        <v>Fall|</v>
      </c>
      <c r="J2" s="3" t="b">
        <v>0</v>
      </c>
      <c r="K2" s="3" t="str">
        <f>IF(J2= TRUE, "Rolling Admission", "")</f>
        <v/>
      </c>
      <c r="L2" s="45" t="b">
        <v>1</v>
      </c>
      <c r="M2" s="3" t="str">
        <f>IF(L2= TRUE, "American Council on Education (ACE)|", "")</f>
        <v>American Council on Education (ACE)|</v>
      </c>
      <c r="O2" s="37" t="s">
        <v>378</v>
      </c>
      <c r="P2" s="3" t="b">
        <v>0</v>
      </c>
      <c r="Q2" s="3" t="str">
        <f>IF(P2= TRUE, "Accelerated program|", "")</f>
        <v/>
      </c>
      <c r="S2" s="37" t="s">
        <v>379</v>
      </c>
      <c r="T2" s="3" t="b">
        <v>1</v>
      </c>
      <c r="U2" s="3" t="str">
        <f>IF(T2= TRUE, "Arts/fine arts|", "")</f>
        <v>Arts/fine arts|</v>
      </c>
      <c r="W2" s="4" t="s">
        <v>380</v>
      </c>
      <c r="X2" s="4" t="b">
        <v>1</v>
      </c>
      <c r="Y2" s="4" t="str">
        <f>IF(X2= TRUE, "Campus Ministries|", "")</f>
        <v>Campus Ministries|</v>
      </c>
      <c r="Z2" s="4" t="s">
        <v>381</v>
      </c>
      <c r="AA2" s="4" t="b">
        <v>0</v>
      </c>
      <c r="AB2" s="4" t="str">
        <f>IF(AA2= TRUE, "On Campus|", "")</f>
        <v/>
      </c>
      <c r="AC2" s="4" t="s">
        <v>382</v>
      </c>
      <c r="AD2" s="4" t="b">
        <v>1</v>
      </c>
      <c r="AE2" s="4" t="str">
        <f>IF(AD2= TRUE, "Apartments for married students|", "")</f>
        <v>Apartments for married students|</v>
      </c>
      <c r="AF2" s="4" t="b">
        <v>1</v>
      </c>
      <c r="AG2" s="4" t="str">
        <f>IF(AF2, "2023-2024 academic costs not currently available", "")</f>
        <v>2023-2024 academic costs not currently available</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5">
      <c r="A3" s="26" t="b">
        <v>0</v>
      </c>
      <c r="B3" s="23" t="str">
        <f>IF(A3= TRUE, "Diploma|", "")</f>
        <v/>
      </c>
      <c r="E3" s="3" t="b">
        <v>0</v>
      </c>
      <c r="F3" s="3" t="str">
        <f>IF(E3= TRUE, "ACT|", "")</f>
        <v/>
      </c>
      <c r="H3" s="3" t="b">
        <v>1</v>
      </c>
      <c r="I3" s="3" t="str">
        <f>IF(H3= TRUE, "Winter|", "")</f>
        <v>Winter|</v>
      </c>
      <c r="J3" s="3" t="b">
        <v>0</v>
      </c>
      <c r="K3" s="3" t="str">
        <f>IF(J3= TRUE, "Rolling Admission", "")</f>
        <v/>
      </c>
      <c r="L3" s="45" t="b">
        <v>1</v>
      </c>
      <c r="M3" s="3" t="str">
        <f>IF(L3= TRUE, "College Level Examination Program (CLEP)|", "")</f>
        <v>College Level Examination Program (CLEP)|</v>
      </c>
      <c r="O3" s="37" t="s">
        <v>383</v>
      </c>
      <c r="P3" s="3" t="b">
        <v>0</v>
      </c>
      <c r="Q3" s="37" t="str">
        <f>IF(P3= TRUE, "Comprehensive transition and postsecondary program for students with intellectual disabilities|", "")</f>
        <v/>
      </c>
      <c r="S3" s="37" t="s">
        <v>384</v>
      </c>
      <c r="T3" s="3" t="b">
        <v>0</v>
      </c>
      <c r="U3" s="3" t="str">
        <f>IF(T3= TRUE, "Computer literacy|", "")</f>
        <v/>
      </c>
      <c r="W3" s="4" t="s">
        <v>385</v>
      </c>
      <c r="X3" s="4" t="b">
        <v>1</v>
      </c>
      <c r="Y3" s="4" t="str">
        <f>IF(X3= TRUE, "Choral groups|", "")</f>
        <v>Choral groups|</v>
      </c>
      <c r="Z3" s="4" t="s">
        <v>386</v>
      </c>
      <c r="AA3" s="4" t="b">
        <v>0</v>
      </c>
      <c r="AB3" s="4" t="str">
        <f>IF(AA3= TRUE, "At cooperating institution|", "")</f>
        <v/>
      </c>
      <c r="AC3" s="4" t="s">
        <v>387</v>
      </c>
      <c r="AD3" s="4" t="b">
        <v>1</v>
      </c>
      <c r="AE3" s="4" t="str">
        <f>IF(AD3= TRUE, "Apartments for single students|", "")</f>
        <v>Apartments for single students|</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1</v>
      </c>
      <c r="AS3" s="4" t="str">
        <f>IF(AR3= TRUE, "Alumni Affiliation| ", "")</f>
        <v xml:space="preserve">Alumni Affiliation| </v>
      </c>
      <c r="AT3" s="4" t="b">
        <v>0</v>
      </c>
      <c r="AU3" s="4" t="str">
        <f>IF(AT3= TRUE, "Alumni Affiliation| ", "")</f>
        <v/>
      </c>
    </row>
    <row r="4" spans="1:47">
      <c r="A4" s="26" t="b">
        <v>0</v>
      </c>
      <c r="B4" s="23" t="str" cm="1">
        <f t="array" ref="B4">_xlfn.IFS(A4= TRUE, "Associate|",A4=FALSE, "")</f>
        <v/>
      </c>
      <c r="E4" s="3" t="b">
        <v>0</v>
      </c>
      <c r="F4" s="3" t="str">
        <f>IF(E4= TRUE, "AP|", "")</f>
        <v/>
      </c>
      <c r="H4" s="3" t="b">
        <v>1</v>
      </c>
      <c r="I4" s="3" t="str">
        <f>IF(H4= TRUE, "Spring|", "")</f>
        <v>Spring|</v>
      </c>
      <c r="J4" s="3" t="b">
        <v>0</v>
      </c>
      <c r="K4" s="3" t="str">
        <f>IF(J4= TRUE, "Rolling Admission", "")</f>
        <v/>
      </c>
      <c r="L4" s="45" t="b">
        <v>1</v>
      </c>
      <c r="M4" s="3" t="str">
        <f>IF(L4= TRUE, "DANTES Subject Standardized Tests (DSST)|", "")</f>
        <v>DANTES Subject Standardized Tests (DSST)|</v>
      </c>
      <c r="O4" s="37" t="s">
        <v>388</v>
      </c>
      <c r="P4" s="3" t="b">
        <v>0</v>
      </c>
      <c r="Q4" s="3" t="str">
        <f>IF(P4= TRUE, "Cross-registration|", "")</f>
        <v/>
      </c>
      <c r="S4" s="37" t="s">
        <v>389</v>
      </c>
      <c r="T4" s="3" t="b">
        <v>1</v>
      </c>
      <c r="U4" s="3" t="str">
        <f>IF(T4= TRUE, "English (including composition)|", "")</f>
        <v>English (including composition)|</v>
      </c>
      <c r="W4" s="4" t="s">
        <v>390</v>
      </c>
      <c r="X4" s="4" t="b">
        <v>1</v>
      </c>
      <c r="Y4" s="4" t="str">
        <f>IF(X4= TRUE, "Concert band|", "")</f>
        <v>Concert band|</v>
      </c>
      <c r="AC4" s="4" t="s">
        <v>391</v>
      </c>
      <c r="AD4" s="4" t="b">
        <v>1</v>
      </c>
      <c r="AE4" s="4" t="str">
        <f>IF(AD4= TRUE, "Coed residence halls|", "")</f>
        <v>Coed residence halls|</v>
      </c>
      <c r="AH4" s="4" t="b">
        <v>1</v>
      </c>
      <c r="AI4" s="4" t="str">
        <f>IF(AH4= TRUE, "Institutional grant and scholarship aid is not available.|", "")</f>
        <v>Institutional grant and scholarship aid is not available.|</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1</v>
      </c>
      <c r="AS4" s="4" t="str">
        <f>IF(AR4= TRUE, "Art| ", "")</f>
        <v xml:space="preserve">Art| </v>
      </c>
      <c r="AT4" s="4" t="b">
        <v>0</v>
      </c>
      <c r="AU4" s="4" t="str">
        <f>IF(AT4= TRUE, "Art| ", "")</f>
        <v/>
      </c>
    </row>
    <row r="5" spans="1:47">
      <c r="A5" s="26" t="b">
        <v>0</v>
      </c>
      <c r="B5" s="23" t="str" cm="1">
        <f t="array" ref="B5">_xlfn.IFS(A5=TRUE, "Transfer|",A5=FALSE, "")</f>
        <v/>
      </c>
      <c r="E5" s="3" t="b">
        <v>0</v>
      </c>
      <c r="F5" s="3" t="str">
        <f>IF(E5= TRUE, "CLEP|", "")</f>
        <v/>
      </c>
      <c r="H5" s="3" t="b">
        <v>1</v>
      </c>
      <c r="I5" s="3" t="str">
        <f>IF(H5= TRUE, "Summer|", "")</f>
        <v>Summer|</v>
      </c>
      <c r="J5" s="3" t="b">
        <v>0</v>
      </c>
      <c r="K5" s="3" t="str">
        <f>IF(J5= TRUE, "Rolling Admission", "")</f>
        <v/>
      </c>
      <c r="O5" s="37" t="s">
        <v>392</v>
      </c>
      <c r="P5" s="3" t="b">
        <v>1</v>
      </c>
      <c r="Q5" s="3" t="str">
        <f>IF(P5= TRUE, "Distance learning|", "")</f>
        <v>Distance learning|</v>
      </c>
      <c r="S5" s="37" t="s">
        <v>393</v>
      </c>
      <c r="T5" s="3" t="b">
        <v>0</v>
      </c>
      <c r="U5" s="3" t="str">
        <f>IF(T5= TRUE, "Foreign languages|", "")</f>
        <v/>
      </c>
      <c r="W5" s="4" t="s">
        <v>394</v>
      </c>
      <c r="X5" s="4" t="b">
        <v>1</v>
      </c>
      <c r="Y5" s="4" t="str">
        <f>IF(X5= TRUE, "Dance|", "")</f>
        <v>Dance|</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1</v>
      </c>
      <c r="AS5" s="4" t="str">
        <f>IF(AR5= TRUE, "Athletics| ", "")</f>
        <v xml:space="preserve">Athletics| </v>
      </c>
      <c r="AT5" s="4" t="b">
        <v>0</v>
      </c>
      <c r="AU5" s="4" t="str">
        <f>IF(AT5= TRUE, "Athletics| ", "")</f>
        <v/>
      </c>
    </row>
    <row r="6" spans="1:47">
      <c r="A6" s="26" t="b">
        <v>0</v>
      </c>
      <c r="B6" s="23" t="str" cm="1">
        <f t="array" ref="B6">_xlfn.IFS(A6=TRUE, "Terminal|",A6=FALSE, "")</f>
        <v/>
      </c>
      <c r="E6" s="3" t="b">
        <v>0</v>
      </c>
      <c r="F6" s="3" t="str">
        <f>IF(E6= TRUE, "Institutional Exam|", "")</f>
        <v/>
      </c>
      <c r="O6" s="37" t="s">
        <v>397</v>
      </c>
      <c r="P6" s="3" t="b">
        <v>1</v>
      </c>
      <c r="Q6" s="3" t="str">
        <f>IF(P6= TRUE, "Double major|", "")</f>
        <v>Double major|</v>
      </c>
      <c r="S6" s="37"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1</v>
      </c>
      <c r="AE6" s="4" t="str">
        <f>IF(AD6= TRUE, "Fraternity/sorority housing|", "")</f>
        <v>Fraternity/sorority housing|</v>
      </c>
      <c r="AL6" s="4" t="b">
        <v>0</v>
      </c>
      <c r="AM6" s="4" t="str">
        <f>IF(AL6= TRUE, "Business/Farm Supplement|", "")</f>
        <v/>
      </c>
      <c r="AN6" s="26" t="b">
        <v>1</v>
      </c>
      <c r="AO6" s="4" t="str">
        <f>IF(AN6= TRUE, "Federal Nursing Loans | ", "")</f>
        <v xml:space="preserve">Federal Nursing Loans |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37" t="s">
        <v>402</v>
      </c>
      <c r="P7" s="3" t="b">
        <v>1</v>
      </c>
      <c r="Q7" s="3" t="str">
        <f>IF(P7= TRUE, "Dual enrollment|", "")</f>
        <v>Dual enrollment|</v>
      </c>
      <c r="S7" s="37" t="s">
        <v>403</v>
      </c>
      <c r="T7" s="3" t="b">
        <v>1</v>
      </c>
      <c r="U7" s="3" t="str">
        <f>IF(T7= TRUE, "Humanities|", "")</f>
        <v>Humanities|</v>
      </c>
      <c r="W7" s="4" t="s">
        <v>404</v>
      </c>
      <c r="X7" s="4" t="b">
        <v>1</v>
      </c>
      <c r="Y7" s="4" t="str">
        <f>IF(X7= TRUE, "International Student Organization|", "")</f>
        <v>International Student Organization|</v>
      </c>
      <c r="Z7" s="4" t="s">
        <v>405</v>
      </c>
      <c r="AA7" s="4" t="b">
        <v>0</v>
      </c>
      <c r="AB7" s="4" t="str">
        <f>IF(AA7= TRUE, "At cooperating institution|", "")</f>
        <v/>
      </c>
      <c r="AC7" s="4" t="s">
        <v>406</v>
      </c>
      <c r="AD7" s="4" t="b">
        <v>1</v>
      </c>
      <c r="AE7" s="4" t="str">
        <f>IF(AD7= TRUE, "Living Learning Communities|", "")</f>
        <v>Living Learning Communities|</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c r="A8" s="26" t="b">
        <v>1</v>
      </c>
      <c r="B8" s="23" t="str" cm="1">
        <f t="array" ref="B8">_xlfn.IFS(A8=TRUE,"Postbachelor's certificate|", A8=FALSE, "")</f>
        <v>Postbachelor's certificate|</v>
      </c>
      <c r="O8" s="37" t="s">
        <v>407</v>
      </c>
      <c r="P8" s="3" t="b">
        <v>1</v>
      </c>
      <c r="Q8" s="3" t="str">
        <f>IF(P8= TRUE, "English as a Second Language (ESL)|", "")</f>
        <v>English as a Second Language (ESL)|</v>
      </c>
      <c r="S8" s="37" t="s">
        <v>408</v>
      </c>
      <c r="T8" s="3" t="b">
        <v>0</v>
      </c>
      <c r="U8" s="3" t="str">
        <f>IF(T8= TRUE, "Intensive writing|", "")</f>
        <v/>
      </c>
      <c r="W8" s="4" t="s">
        <v>409</v>
      </c>
      <c r="X8" s="4" t="b">
        <v>1</v>
      </c>
      <c r="Y8" s="4" t="str">
        <f>IF(X8= TRUE, "Jazz band|", "")</f>
        <v>Jazz band|</v>
      </c>
      <c r="AC8" s="4" t="s">
        <v>410</v>
      </c>
      <c r="AD8" s="4" t="b">
        <v>0</v>
      </c>
      <c r="AE8" s="4" t="str">
        <f>IF(AD8= TRUE, "Other Housing Options|", "")</f>
        <v/>
      </c>
      <c r="AN8" s="26" t="b">
        <v>0</v>
      </c>
      <c r="AO8" s="4" t="str">
        <f>IF(AN8= TRUE, "College/university loans from institutional funds | ", "")</f>
        <v/>
      </c>
      <c r="AP8" s="26" t="b">
        <v>1</v>
      </c>
      <c r="AQ8" s="4" t="str">
        <f>IF(AP8= TRUE, "Federal Nursing Scholarship| ", "")</f>
        <v xml:space="preserve">Federal Nursing Scholarship| </v>
      </c>
      <c r="AR8" s="26" t="b">
        <v>0</v>
      </c>
      <c r="AS8" s="4" t="str">
        <f>IF(AR8= TRUE, "Leadership| ", "")</f>
        <v/>
      </c>
      <c r="AT8" s="4" t="b">
        <v>0</v>
      </c>
      <c r="AU8" s="4" t="str">
        <f>IF(AT8= TRUE, "Leadership| ", "")</f>
        <v/>
      </c>
    </row>
    <row r="9" spans="1:47">
      <c r="A9" s="26" t="b">
        <v>1</v>
      </c>
      <c r="B9" s="23" t="str" cm="1">
        <f t="array" ref="B9">_xlfn.IFS(A9= TRUE, "Master's|",A9=FALSE, "")</f>
        <v>Master's|</v>
      </c>
      <c r="O9" s="37" t="s">
        <v>411</v>
      </c>
      <c r="P9" s="3" t="b">
        <v>0</v>
      </c>
      <c r="Q9" s="3" t="str">
        <f>IF(P9= TRUE, "Exchange student program (domestic) |", "")</f>
        <v/>
      </c>
      <c r="S9" s="37"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1</v>
      </c>
      <c r="B10" s="23" t="str" cm="1">
        <f t="array" ref="B10">_xlfn.IFS(A10=TRUE, "Post-master's certificate|",A10=FALSE, "")</f>
        <v>Post-master's certificate|</v>
      </c>
      <c r="O10" s="37" t="s">
        <v>416</v>
      </c>
      <c r="P10" s="3" t="b">
        <v>0</v>
      </c>
      <c r="Q10" s="3" t="str">
        <f>IF(P10= TRUE, "External degree program|", "")</f>
        <v/>
      </c>
      <c r="S10" s="37" t="s">
        <v>417</v>
      </c>
      <c r="T10" s="3" t="b">
        <v>1</v>
      </c>
      <c r="U10" s="3" t="str">
        <f>IF(T10= TRUE, "Philosophy|", "")</f>
        <v>Philosophy|</v>
      </c>
      <c r="W10" s="4" t="s">
        <v>418</v>
      </c>
      <c r="X10" s="4" t="b">
        <v>1</v>
      </c>
      <c r="Y10" s="4" t="str">
        <f>IF(X10= TRUE, "Marching band|", "")</f>
        <v>Marching band|</v>
      </c>
      <c r="Z10" s="4" t="s">
        <v>419</v>
      </c>
      <c r="AA10" s="4" t="b">
        <v>0</v>
      </c>
      <c r="AB10" s="4" t="str">
        <f>IF(AA10= TRUE, "At cooperating institution|", "")</f>
        <v/>
      </c>
      <c r="AC10" s="4" t="s">
        <v>420</v>
      </c>
      <c r="AD10" s="4" t="b">
        <v>0</v>
      </c>
      <c r="AE10" s="4" t="str">
        <f>IF(AD10= TRUE, "Special housing for international students|", "")</f>
        <v/>
      </c>
      <c r="AR10" s="26" t="b">
        <v>1</v>
      </c>
      <c r="AS10" s="4" t="str">
        <f>IF(AR10= TRUE, "Music/Drama| ", "")</f>
        <v xml:space="preserve">Music/Drama| </v>
      </c>
      <c r="AT10" s="4" t="b">
        <v>0</v>
      </c>
      <c r="AU10" s="4" t="str">
        <f>IF(AT10= TRUE, "Music/Drama| ", "")</f>
        <v/>
      </c>
    </row>
    <row r="11" spans="1:47">
      <c r="A11" s="26" t="b">
        <v>0</v>
      </c>
      <c r="B11" s="23" t="str" cm="1">
        <f t="array" ref="B11">_xlfn.IFS(A11= TRUE, "Doctoral degree - research/scholarship|",A11=FALSE, "")</f>
        <v/>
      </c>
      <c r="O11" s="37" t="s">
        <v>421</v>
      </c>
      <c r="P11" s="3" t="b">
        <v>1</v>
      </c>
      <c r="Q11" s="3" t="str">
        <f>IF(P11= TRUE, "Honors program|", "")</f>
        <v>Honors program|</v>
      </c>
      <c r="S11" s="37" t="s">
        <v>422</v>
      </c>
      <c r="T11" s="3" t="b">
        <v>0</v>
      </c>
      <c r="U11" s="3" t="str">
        <f>IF(T11= TRUE, "Physical Education|", "")</f>
        <v/>
      </c>
      <c r="W11" s="4" t="s">
        <v>423</v>
      </c>
      <c r="X11" s="4" t="b">
        <v>1</v>
      </c>
      <c r="Y11" s="4" t="str">
        <f>IF(X11= TRUE, "Model UN|", "")</f>
        <v>Model UN|</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1</v>
      </c>
      <c r="B12" s="23" t="str" cm="1">
        <f t="array" ref="B12">_xlfn.IFS(A12= TRUE, "Doctoral degree - professional practice|",A12=FALSE, "")</f>
        <v>Doctoral degree - professional practice|</v>
      </c>
      <c r="O12" s="37" t="s">
        <v>425</v>
      </c>
      <c r="P12" s="3" t="b">
        <v>1</v>
      </c>
      <c r="Q12" s="3" t="str">
        <f>IF(P12= TRUE, "Independent study|", "")</f>
        <v>Independent study|</v>
      </c>
      <c r="S12" s="37" t="s">
        <v>426</v>
      </c>
      <c r="T12" s="3" t="b">
        <v>1</v>
      </c>
      <c r="U12" s="3" t="str">
        <f>IF(T12= TRUE, "Sciences (biological or physical)|", "")</f>
        <v>Sciences (biological or physical)|</v>
      </c>
      <c r="W12" s="4" t="s">
        <v>427</v>
      </c>
      <c r="X12" s="4" t="b">
        <v>1</v>
      </c>
      <c r="Y12" s="4" t="str">
        <f>IF(X12= TRUE, "Music ensembles|", "")</f>
        <v>Music ensembles|</v>
      </c>
      <c r="AC12" s="4" t="s">
        <v>428</v>
      </c>
      <c r="AD12" s="4" t="b">
        <v>1</v>
      </c>
      <c r="AE12" s="4" t="str">
        <f>IF(AD12= TRUE, "Theme housing|", "")</f>
        <v>Theme housing|</v>
      </c>
      <c r="AR12" s="26" t="b">
        <v>1</v>
      </c>
      <c r="AS12" s="4" t="str">
        <f>IF(AR12= TRUE, "State/District residency", "")</f>
        <v>State/District residency</v>
      </c>
      <c r="AT12" s="4" t="b">
        <v>0</v>
      </c>
      <c r="AU12" s="4" t="str">
        <f>IF(AT12= TRUE, "State/District residency", "")</f>
        <v/>
      </c>
    </row>
    <row r="13" spans="1:47">
      <c r="A13" s="26" t="b">
        <v>0</v>
      </c>
      <c r="B13" s="23" t="str" cm="1">
        <f t="array" ref="B13">_xlfn.IFS(A13= TRUE, "Doctoral degree - other|",A13=FALSE, "")</f>
        <v/>
      </c>
      <c r="O13" s="37" t="s">
        <v>429</v>
      </c>
      <c r="P13" s="3" t="b">
        <v>1</v>
      </c>
      <c r="Q13" s="3" t="str">
        <f>IF(P13= TRUE, "Internships|", "")</f>
        <v>Internships|</v>
      </c>
      <c r="S13" s="37" t="s">
        <v>430</v>
      </c>
      <c r="T13" s="3" t="b">
        <v>1</v>
      </c>
      <c r="U13" s="3" t="str">
        <f>IF(T13= TRUE, "Social Science|", "")</f>
        <v>Social Science|</v>
      </c>
      <c r="W13" s="4" t="s">
        <v>431</v>
      </c>
      <c r="X13" s="4" t="b">
        <v>0</v>
      </c>
      <c r="Y13" s="4" t="str">
        <f>IF(X13= TRUE, "Opera|", "")</f>
        <v/>
      </c>
      <c r="AC13" s="4" t="s">
        <v>432</v>
      </c>
      <c r="AD13" s="4" t="b">
        <v>0</v>
      </c>
      <c r="AE13" s="4" t="str">
        <f>IF(AD13= TRUE, "Women's residence halls|", "")</f>
        <v/>
      </c>
    </row>
    <row r="14" spans="1:47">
      <c r="O14" s="37" t="s">
        <v>433</v>
      </c>
      <c r="P14" s="3" t="b">
        <v>0</v>
      </c>
      <c r="Q14" s="3" t="str">
        <f>IF(P14= TRUE, "Liberal arts/career combination|", "")</f>
        <v/>
      </c>
      <c r="S14" s="37" t="s">
        <v>434</v>
      </c>
      <c r="T14" s="3" t="b">
        <v>0</v>
      </c>
      <c r="U14" s="3" t="str">
        <f>IF(T14= TRUE, "Other|", "")</f>
        <v/>
      </c>
      <c r="W14" s="4" t="s">
        <v>435</v>
      </c>
      <c r="X14" s="4" t="b">
        <v>1</v>
      </c>
      <c r="Y14" s="4" t="str">
        <f>IF(X14= TRUE, "Pep band|", "")</f>
        <v>Pep band|</v>
      </c>
    </row>
    <row r="15" spans="1:47">
      <c r="O15" s="37" t="s">
        <v>436</v>
      </c>
      <c r="P15" s="3" t="b">
        <v>1</v>
      </c>
      <c r="Q15" s="3" t="str">
        <f>IF(P15= TRUE, "Student-designed major|", "")</f>
        <v>Student-designed major|</v>
      </c>
      <c r="W15" s="4" t="s">
        <v>437</v>
      </c>
      <c r="X15" s="4" t="b">
        <v>1</v>
      </c>
      <c r="Y15" s="4" t="str">
        <f>IF(X15= TRUE, "Radio station|", "")</f>
        <v>Radio station|</v>
      </c>
    </row>
    <row r="16" spans="1:47">
      <c r="O16" s="37" t="s">
        <v>438</v>
      </c>
      <c r="P16" s="3" t="b">
        <v>1</v>
      </c>
      <c r="Q16" s="3" t="str">
        <f>IF(P16= TRUE, "Study abroad|", "")</f>
        <v>Study abroad|</v>
      </c>
      <c r="W16" s="4" t="s">
        <v>439</v>
      </c>
      <c r="X16" s="4" t="b">
        <v>1</v>
      </c>
      <c r="Y16" s="4" t="str">
        <f>IF(X16= TRUE, "Student government|", "")</f>
        <v>Student government|</v>
      </c>
    </row>
    <row r="17" spans="15:25">
      <c r="O17" s="37" t="s">
        <v>440</v>
      </c>
      <c r="P17" s="3" t="b">
        <v>1</v>
      </c>
      <c r="Q17" s="3" t="str">
        <f>IF(P17= TRUE, "Teacher certification program|", "")</f>
        <v>Teacher certification program|</v>
      </c>
      <c r="W17" s="4" t="s">
        <v>441</v>
      </c>
      <c r="X17" s="4" t="b">
        <v>1</v>
      </c>
      <c r="Y17" s="4" t="str">
        <f>IF(X17= TRUE, "Student newspaper|", "")</f>
        <v>Student newspaper|</v>
      </c>
    </row>
    <row r="18" spans="15:25">
      <c r="O18" s="37" t="s">
        <v>442</v>
      </c>
      <c r="P18" s="3" t="b">
        <v>0</v>
      </c>
      <c r="Q18" s="3" t="str">
        <f>IF(P18= TRUE, "Undergraduate research|", "")</f>
        <v/>
      </c>
      <c r="W18" s="4" t="s">
        <v>443</v>
      </c>
      <c r="X18" s="4" t="b">
        <v>0</v>
      </c>
      <c r="Y18" s="4" t="str">
        <f>IF(X18= TRUE, "Student-run film society|", "")</f>
        <v/>
      </c>
    </row>
    <row r="19" spans="15:25">
      <c r="O19" s="37" t="s">
        <v>444</v>
      </c>
      <c r="P19" s="3" t="b">
        <v>0</v>
      </c>
      <c r="Q19" s="3" t="str">
        <f>IF(P19= TRUE, "Weekend college|", "")</f>
        <v/>
      </c>
      <c r="W19" s="4" t="s">
        <v>445</v>
      </c>
      <c r="X19" s="4" t="b">
        <v>1</v>
      </c>
      <c r="Y19" s="4" t="str">
        <f>IF(X19= TRUE, "Symphony orchestra|", "")</f>
        <v>Symphony orchestra|</v>
      </c>
    </row>
    <row r="20" spans="15:25">
      <c r="O20" s="37" t="s">
        <v>3</v>
      </c>
      <c r="P20" s="3" t="b">
        <v>0</v>
      </c>
      <c r="Q20" s="3" t="str">
        <f>IF(P20= TRUE, "Other|", "")</f>
        <v/>
      </c>
      <c r="W20" s="4" t="s">
        <v>446</v>
      </c>
      <c r="X20" s="4" t="b">
        <v>1</v>
      </c>
      <c r="Y20" s="4" t="str">
        <f>IF(X20= TRUE, "Television station|", "")</f>
        <v>Television station|</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sqref="A1:J1"/>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1352</v>
      </c>
      <c r="F1" s="4" t="s">
        <v>9</v>
      </c>
      <c r="G1" s="4" t="s">
        <v>10</v>
      </c>
      <c r="H1" s="4" t="s">
        <v>11</v>
      </c>
      <c r="I1" s="4" t="s">
        <v>12</v>
      </c>
      <c r="J1" s="4" t="s">
        <v>13</v>
      </c>
      <c r="K1" s="4" t="s">
        <v>14</v>
      </c>
      <c r="L1" s="4" t="s">
        <v>15</v>
      </c>
      <c r="M1" s="4" t="s">
        <v>16</v>
      </c>
      <c r="N1" s="4" t="s">
        <v>1365</v>
      </c>
      <c r="O1" s="4" t="s">
        <v>1356</v>
      </c>
      <c r="P1" s="4" t="s">
        <v>17</v>
      </c>
      <c r="Q1" s="28" t="s">
        <v>1363</v>
      </c>
      <c r="R1" s="4" t="s">
        <v>18</v>
      </c>
      <c r="S1" s="4" t="s">
        <v>19</v>
      </c>
      <c r="T1" s="4" t="s">
        <v>20</v>
      </c>
    </row>
    <row r="2" spans="1:20">
      <c r="A2" s="4" t="s">
        <v>21</v>
      </c>
      <c r="B2" s="4" t="s">
        <v>22</v>
      </c>
      <c r="C2" s="4" t="s">
        <v>23</v>
      </c>
      <c r="D2" s="4" t="s">
        <v>24</v>
      </c>
      <c r="E2" s="4" t="s">
        <v>1353</v>
      </c>
      <c r="F2" s="28" t="s">
        <v>25</v>
      </c>
      <c r="G2" s="4" t="s">
        <v>26</v>
      </c>
      <c r="H2" s="4" t="s">
        <v>27</v>
      </c>
      <c r="I2" s="4" t="s">
        <v>28</v>
      </c>
      <c r="J2" s="4" t="s">
        <v>29</v>
      </c>
      <c r="K2" s="4" t="s">
        <v>30</v>
      </c>
      <c r="L2" s="4" t="s">
        <v>31</v>
      </c>
      <c r="M2" s="4" t="s">
        <v>32</v>
      </c>
      <c r="N2" s="4" t="s">
        <v>1355</v>
      </c>
      <c r="O2" s="4" t="s">
        <v>1357</v>
      </c>
      <c r="P2" s="4" t="s">
        <v>33</v>
      </c>
      <c r="Q2" s="28" t="s">
        <v>1364</v>
      </c>
      <c r="R2" s="4" t="s">
        <v>34</v>
      </c>
      <c r="S2" s="4" t="s">
        <v>35</v>
      </c>
      <c r="T2" s="4" t="s">
        <v>36</v>
      </c>
    </row>
    <row r="3" spans="1:20">
      <c r="B3" s="4" t="s">
        <v>37</v>
      </c>
      <c r="C3" s="4" t="s">
        <v>38</v>
      </c>
      <c r="D3" s="4" t="s">
        <v>39</v>
      </c>
      <c r="E3" s="4" t="s">
        <v>1354</v>
      </c>
      <c r="F3" s="28" t="s">
        <v>40</v>
      </c>
      <c r="G3" s="4" t="s">
        <v>41</v>
      </c>
      <c r="H3" s="4" t="s">
        <v>42</v>
      </c>
      <c r="I3" s="4" t="s">
        <v>43</v>
      </c>
      <c r="J3" s="4" t="s">
        <v>44</v>
      </c>
      <c r="K3" s="4" t="s">
        <v>45</v>
      </c>
      <c r="L3" s="4" t="s">
        <v>46</v>
      </c>
      <c r="M3" s="4" t="s">
        <v>3</v>
      </c>
      <c r="N3" s="4" t="s">
        <v>47</v>
      </c>
      <c r="O3" s="4" t="s">
        <v>21</v>
      </c>
      <c r="Q3" s="28" t="s">
        <v>48</v>
      </c>
      <c r="R3" s="4" t="s">
        <v>49</v>
      </c>
      <c r="T3" s="4" t="s">
        <v>50</v>
      </c>
    </row>
    <row r="4" spans="1:20">
      <c r="B4" s="4" t="s">
        <v>51</v>
      </c>
      <c r="C4" s="4" t="s">
        <v>52</v>
      </c>
      <c r="F4" s="28" t="s">
        <v>53</v>
      </c>
      <c r="I4" s="4" t="s">
        <v>3</v>
      </c>
      <c r="J4" s="4" t="s">
        <v>54</v>
      </c>
      <c r="K4" s="4" t="s">
        <v>55</v>
      </c>
      <c r="Q4" s="28" t="s">
        <v>56</v>
      </c>
    </row>
    <row r="5" spans="1:20">
      <c r="B5" s="4" t="s">
        <v>57</v>
      </c>
      <c r="C5" s="4" t="s">
        <v>58</v>
      </c>
      <c r="F5" s="28" t="s">
        <v>59</v>
      </c>
      <c r="K5" s="4" t="s">
        <v>60</v>
      </c>
      <c r="Q5" s="28" t="s">
        <v>61</v>
      </c>
    </row>
    <row r="6" spans="1:20">
      <c r="B6" s="4" t="s">
        <v>62</v>
      </c>
      <c r="C6" s="4" t="s">
        <v>63</v>
      </c>
      <c r="F6" s="28" t="s">
        <v>64</v>
      </c>
    </row>
    <row r="7" spans="1:20">
      <c r="B7" s="4" t="s">
        <v>65</v>
      </c>
      <c r="C7" s="4" t="s">
        <v>66</v>
      </c>
      <c r="F7" s="28"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pageSetUpPr autoPageBreaks="0"/>
  </sheetPr>
  <dimension ref="A1:E98"/>
  <sheetViews>
    <sheetView showGridLines="0" tabSelected="1" zoomScaleNormal="100" zoomScaleSheetLayoutView="162" zoomScalePageLayoutView="120" workbookViewId="0">
      <selection sqref="A1:E1"/>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2" t="s">
        <v>453</v>
      </c>
      <c r="B1" s="222"/>
      <c r="C1" s="222"/>
      <c r="D1" s="222"/>
      <c r="E1" s="222"/>
    </row>
    <row r="2" spans="1:5" ht="6.95" customHeight="1"/>
    <row r="3" spans="1:5" ht="18">
      <c r="A3" s="31" t="s">
        <v>454</v>
      </c>
      <c r="B3" s="29"/>
    </row>
    <row r="4" spans="1:5" ht="6.95" customHeight="1"/>
    <row r="5" spans="1:5">
      <c r="B5" s="219" t="s">
        <v>455</v>
      </c>
      <c r="C5" s="219"/>
      <c r="D5" s="111" t="s">
        <v>1373</v>
      </c>
    </row>
    <row r="6" spans="1:5">
      <c r="B6" s="219" t="s">
        <v>456</v>
      </c>
      <c r="C6" s="223"/>
      <c r="D6" s="111" t="s">
        <v>1374</v>
      </c>
    </row>
    <row r="7" spans="1:5">
      <c r="B7" s="219" t="s">
        <v>457</v>
      </c>
      <c r="C7" s="219"/>
      <c r="D7" s="111" t="s">
        <v>1375</v>
      </c>
    </row>
    <row r="8" spans="1:5">
      <c r="B8" s="219" t="s">
        <v>458</v>
      </c>
      <c r="C8" s="219"/>
      <c r="D8" s="111" t="s">
        <v>1376</v>
      </c>
    </row>
    <row r="9" spans="1:5">
      <c r="B9" s="219" t="s">
        <v>459</v>
      </c>
      <c r="C9" s="219"/>
      <c r="D9" s="111" t="s">
        <v>1377</v>
      </c>
    </row>
    <row r="10" spans="1:5">
      <c r="B10" s="219" t="s">
        <v>460</v>
      </c>
      <c r="C10" s="219"/>
      <c r="D10" s="111" t="s">
        <v>1378</v>
      </c>
    </row>
    <row r="11" spans="1:5">
      <c r="B11" s="219" t="s">
        <v>461</v>
      </c>
      <c r="C11" s="219"/>
      <c r="D11" s="111" t="s">
        <v>97</v>
      </c>
    </row>
    <row r="12" spans="1:5">
      <c r="B12" s="219" t="s">
        <v>462</v>
      </c>
      <c r="C12" s="219"/>
      <c r="D12" s="213">
        <v>49401</v>
      </c>
    </row>
    <row r="13" spans="1:5">
      <c r="B13" s="219" t="s">
        <v>463</v>
      </c>
      <c r="C13" s="219"/>
      <c r="D13" s="111" t="s">
        <v>7</v>
      </c>
    </row>
    <row r="14" spans="1:5">
      <c r="B14" s="220" t="s">
        <v>464</v>
      </c>
      <c r="C14" s="221"/>
      <c r="D14" s="214">
        <v>6163318650</v>
      </c>
    </row>
    <row r="15" spans="1:5">
      <c r="B15" s="220" t="s">
        <v>465</v>
      </c>
      <c r="C15" s="221"/>
      <c r="D15" s="19"/>
    </row>
    <row r="16" spans="1:5">
      <c r="B16" s="220" t="s">
        <v>466</v>
      </c>
      <c r="C16" s="221"/>
      <c r="D16" s="212" t="s">
        <v>1379</v>
      </c>
    </row>
    <row r="17" spans="1:5">
      <c r="B17" s="219"/>
      <c r="C17" s="219"/>
      <c r="D17" s="68"/>
    </row>
    <row r="19" spans="1:5">
      <c r="B19" s="66" t="s">
        <v>467</v>
      </c>
    </row>
    <row r="20" spans="1:5">
      <c r="B20" s="66"/>
      <c r="D20" s="9" t="s">
        <v>5</v>
      </c>
    </row>
    <row r="21" spans="1:5">
      <c r="B21" s="4" t="s">
        <v>468</v>
      </c>
      <c r="D21" s="69"/>
    </row>
    <row r="22" spans="1:5">
      <c r="D22" s="27" t="s">
        <v>1380</v>
      </c>
    </row>
    <row r="24" spans="1:5" ht="18.75">
      <c r="A24" s="70" t="s">
        <v>469</v>
      </c>
    </row>
    <row r="25" spans="1:5" ht="6.95" customHeight="1"/>
    <row r="26" spans="1:5" ht="15.95" customHeight="1">
      <c r="A26" s="218" t="s">
        <v>470</v>
      </c>
      <c r="B26" s="218"/>
      <c r="C26" s="218"/>
      <c r="D26" s="218"/>
      <c r="E26" s="72"/>
    </row>
    <row r="27" spans="1:5">
      <c r="A27" s="218"/>
      <c r="B27" s="218"/>
      <c r="C27" s="218"/>
      <c r="D27" s="218"/>
      <c r="E27" s="72"/>
    </row>
    <row r="28" spans="1:5" ht="32.1" customHeight="1">
      <c r="A28" s="218"/>
      <c r="B28" s="218"/>
      <c r="C28" s="218"/>
      <c r="D28" s="218"/>
      <c r="E28" s="72"/>
    </row>
    <row r="29" spans="1:5" ht="6.95" customHeight="1">
      <c r="A29" s="218"/>
      <c r="B29" s="218"/>
      <c r="C29" s="218"/>
      <c r="D29" s="218"/>
      <c r="E29" s="72"/>
    </row>
    <row r="30" spans="1:5" ht="8.1" customHeight="1">
      <c r="B30" s="72"/>
      <c r="C30" s="72"/>
      <c r="D30" s="72"/>
      <c r="E30" s="72"/>
    </row>
    <row r="31" spans="1:5" ht="99.95" customHeight="1">
      <c r="B31" s="72"/>
      <c r="C31" s="73" t="s">
        <v>471</v>
      </c>
      <c r="D31" s="6"/>
    </row>
    <row r="32" spans="1:5" ht="18">
      <c r="A32" s="31" t="s">
        <v>472</v>
      </c>
      <c r="B32" s="29"/>
    </row>
    <row r="33" spans="1:4">
      <c r="A33" s="74" t="s">
        <v>473</v>
      </c>
    </row>
    <row r="34" spans="1:4">
      <c r="B34" s="4" t="s">
        <v>474</v>
      </c>
      <c r="C34" s="75"/>
      <c r="D34" s="111" t="s">
        <v>1381</v>
      </c>
    </row>
    <row r="35" spans="1:4">
      <c r="B35" s="4" t="s">
        <v>475</v>
      </c>
      <c r="C35" s="75"/>
      <c r="D35" s="111" t="s">
        <v>1377</v>
      </c>
    </row>
    <row r="36" spans="1:4">
      <c r="B36" s="4" t="s">
        <v>460</v>
      </c>
      <c r="C36" s="75"/>
      <c r="D36" s="111" t="s">
        <v>1378</v>
      </c>
    </row>
    <row r="37" spans="1:4">
      <c r="B37" s="4" t="s">
        <v>461</v>
      </c>
      <c r="C37" s="75"/>
      <c r="D37" s="111" t="s">
        <v>97</v>
      </c>
    </row>
    <row r="38" spans="1:4">
      <c r="B38" s="4" t="s">
        <v>462</v>
      </c>
      <c r="C38" s="75"/>
      <c r="D38" s="213">
        <v>49401</v>
      </c>
    </row>
    <row r="39" spans="1:4">
      <c r="B39" s="4" t="s">
        <v>463</v>
      </c>
      <c r="C39" s="75"/>
      <c r="D39" s="111" t="s">
        <v>7</v>
      </c>
    </row>
    <row r="40" spans="1:4">
      <c r="B40" s="4" t="s">
        <v>476</v>
      </c>
      <c r="C40" s="75"/>
      <c r="D40" s="214">
        <v>6163315000</v>
      </c>
    </row>
    <row r="41" spans="1:4">
      <c r="B41" s="4" t="s">
        <v>477</v>
      </c>
      <c r="C41" s="75"/>
      <c r="D41" s="212" t="s">
        <v>1382</v>
      </c>
    </row>
    <row r="42" spans="1:4">
      <c r="B42" s="4" t="s">
        <v>478</v>
      </c>
      <c r="C42" s="75"/>
      <c r="D42" s="212" t="s">
        <v>1383</v>
      </c>
    </row>
    <row r="43" spans="1:4">
      <c r="D43" s="76"/>
    </row>
    <row r="44" spans="1:4">
      <c r="A44" s="74" t="s">
        <v>479</v>
      </c>
      <c r="D44" s="76"/>
    </row>
    <row r="45" spans="1:4">
      <c r="B45" s="4" t="s">
        <v>480</v>
      </c>
      <c r="D45" s="196" t="s">
        <v>1377</v>
      </c>
    </row>
    <row r="46" spans="1:4">
      <c r="B46" s="4" t="s">
        <v>460</v>
      </c>
      <c r="D46" s="196" t="s">
        <v>1378</v>
      </c>
    </row>
    <row r="47" spans="1:4">
      <c r="B47" s="4" t="s">
        <v>461</v>
      </c>
      <c r="D47" s="196" t="s">
        <v>97</v>
      </c>
    </row>
    <row r="48" spans="1:4">
      <c r="B48" s="4" t="s">
        <v>462</v>
      </c>
      <c r="D48" s="215">
        <v>49401</v>
      </c>
    </row>
    <row r="49" spans="1:4">
      <c r="B49" s="4" t="s">
        <v>463</v>
      </c>
      <c r="D49" s="196" t="s">
        <v>7</v>
      </c>
    </row>
    <row r="50" spans="1:4">
      <c r="B50" s="4" t="s">
        <v>481</v>
      </c>
      <c r="D50" s="216">
        <v>6163312025</v>
      </c>
    </row>
    <row r="51" spans="1:4">
      <c r="B51" s="4" t="s">
        <v>482</v>
      </c>
      <c r="D51" s="216">
        <v>8007480246</v>
      </c>
    </row>
    <row r="52" spans="1:4">
      <c r="B52" s="4" t="s">
        <v>483</v>
      </c>
      <c r="D52" s="212" t="s">
        <v>1384</v>
      </c>
    </row>
    <row r="53" spans="1:4">
      <c r="B53" s="4" t="s">
        <v>484</v>
      </c>
      <c r="D53" s="212" t="s">
        <v>1383</v>
      </c>
    </row>
    <row r="55" spans="1:4">
      <c r="B55" s="66" t="s">
        <v>485</v>
      </c>
    </row>
    <row r="56" spans="1:4">
      <c r="B56" s="66"/>
      <c r="D56" s="27" t="s">
        <v>1384</v>
      </c>
    </row>
    <row r="57" spans="1:4">
      <c r="B57" s="66"/>
      <c r="D57" s="77"/>
    </row>
    <row r="58" spans="1:4">
      <c r="B58" s="66"/>
      <c r="D58" s="77"/>
    </row>
    <row r="59" spans="1:4">
      <c r="B59" s="66"/>
      <c r="D59" s="78"/>
    </row>
    <row r="60" spans="1:4">
      <c r="B60" s="4" t="s">
        <v>486</v>
      </c>
    </row>
    <row r="61" spans="1:4" ht="50.1" customHeight="1">
      <c r="D61" s="21"/>
    </row>
    <row r="63" spans="1:4" ht="18.75">
      <c r="A63" s="31" t="s">
        <v>487</v>
      </c>
    </row>
    <row r="64" spans="1:4" ht="18">
      <c r="D64" s="58" t="s">
        <v>8</v>
      </c>
    </row>
    <row r="66" spans="1:4" ht="18.75">
      <c r="A66" s="31" t="s">
        <v>488</v>
      </c>
    </row>
    <row r="67" spans="1:4" ht="18.75">
      <c r="D67" s="20" t="s">
        <v>1352</v>
      </c>
    </row>
    <row r="69" spans="1:4" ht="18.75">
      <c r="A69" s="31" t="s">
        <v>489</v>
      </c>
    </row>
    <row r="70" spans="1:4" ht="18.75">
      <c r="D70" s="20" t="s">
        <v>9</v>
      </c>
    </row>
    <row r="72" spans="1:4" ht="15.95" customHeight="1">
      <c r="A72" s="74" t="s">
        <v>490</v>
      </c>
      <c r="D72" s="72"/>
    </row>
    <row r="73" spans="1:4" ht="227.1" customHeight="1">
      <c r="D73" s="6"/>
    </row>
    <row r="74" spans="1:4" ht="39" customHeight="1">
      <c r="D74" s="79"/>
    </row>
    <row r="75" spans="1:4" ht="18.75">
      <c r="A75" s="31" t="s">
        <v>491</v>
      </c>
    </row>
    <row r="76" spans="1:4" ht="18">
      <c r="A76" s="31"/>
    </row>
    <row r="77" spans="1:4" ht="18.75">
      <c r="A77" s="31"/>
      <c r="C77" s="80"/>
      <c r="D77" s="80"/>
    </row>
    <row r="78" spans="1:4" ht="18.75">
      <c r="A78" s="31"/>
      <c r="B78" s="4" t="s">
        <v>492</v>
      </c>
      <c r="C78" s="80"/>
      <c r="D78" s="80" t="s">
        <v>493</v>
      </c>
    </row>
    <row r="79" spans="1:4" ht="18.75">
      <c r="A79" s="31"/>
      <c r="C79" s="80"/>
      <c r="D79" s="80"/>
    </row>
    <row r="80" spans="1:4" ht="18.75">
      <c r="A80" s="31"/>
      <c r="B80" s="4" t="s">
        <v>494</v>
      </c>
      <c r="C80" s="80"/>
      <c r="D80" s="80" t="s">
        <v>495</v>
      </c>
    </row>
    <row r="81" spans="1:4" ht="18.75">
      <c r="A81" s="31"/>
      <c r="C81" s="80"/>
      <c r="D81" s="80"/>
    </row>
    <row r="82" spans="1:4" ht="18.75">
      <c r="A82" s="31"/>
      <c r="B82" s="4" t="s">
        <v>496</v>
      </c>
      <c r="C82" s="80"/>
      <c r="D82" s="80" t="s">
        <v>497</v>
      </c>
    </row>
    <row r="83" spans="1:4" ht="18.75">
      <c r="A83" s="31"/>
      <c r="C83" s="80"/>
      <c r="D83" s="80"/>
    </row>
    <row r="84" spans="1:4" ht="18.75">
      <c r="A84" s="31"/>
      <c r="B84" s="4" t="s">
        <v>498</v>
      </c>
      <c r="C84" s="80"/>
      <c r="D84" s="80" t="s">
        <v>499</v>
      </c>
    </row>
    <row r="85" spans="1:4" ht="18.75">
      <c r="A85" s="31"/>
      <c r="C85" s="80"/>
      <c r="D85" s="80"/>
    </row>
    <row r="86" spans="1:4" ht="18.75">
      <c r="A86" s="31"/>
      <c r="B86" s="4" t="s">
        <v>500</v>
      </c>
      <c r="C86" s="80"/>
      <c r="D86" s="80" t="s">
        <v>501</v>
      </c>
    </row>
    <row r="87" spans="1:4" ht="18.75">
      <c r="A87" s="31"/>
      <c r="C87" s="80"/>
      <c r="D87" s="80"/>
    </row>
    <row r="88" spans="1:4" ht="18.75">
      <c r="A88" s="31"/>
      <c r="B88" s="4" t="s">
        <v>502</v>
      </c>
      <c r="C88" s="80"/>
      <c r="D88" s="80"/>
    </row>
    <row r="89" spans="1:4" ht="18">
      <c r="A89" s="31"/>
    </row>
    <row r="90" spans="1:4" ht="18.75">
      <c r="A90" s="31"/>
      <c r="B90" s="4" t="s">
        <v>503</v>
      </c>
      <c r="C90" s="80"/>
      <c r="D90" s="80"/>
    </row>
    <row r="91" spans="1:4" ht="18">
      <c r="A91" s="31"/>
    </row>
    <row r="92" spans="1:4" ht="18.75">
      <c r="A92" s="31"/>
      <c r="C92" s="80"/>
      <c r="D92" s="80"/>
    </row>
    <row r="93" spans="1:4" ht="18">
      <c r="A93" s="31"/>
    </row>
    <row r="94" spans="1:4" ht="18">
      <c r="A94" s="31" t="s">
        <v>504</v>
      </c>
    </row>
    <row r="95" spans="1:4">
      <c r="A95" s="4" t="s">
        <v>505</v>
      </c>
    </row>
    <row r="96" spans="1:4" ht="18" customHeight="1">
      <c r="D96" s="24" t="s">
        <v>1385</v>
      </c>
    </row>
    <row r="97" spans="1:5" ht="18" customHeight="1">
      <c r="D97" s="64"/>
    </row>
    <row r="98" spans="1:5" ht="18.75">
      <c r="A98" s="217" t="s">
        <v>506</v>
      </c>
      <c r="B98" s="217"/>
      <c r="C98" s="217"/>
      <c r="D98" s="217"/>
      <c r="E98" s="217"/>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xr:uid="{A89215E3-F1EF-EC4F-BFBB-6F9538935EFC}">
      <formula1>0</formula1>
      <formula2>9999999999</formula2>
    </dataValidation>
  </dataValidations>
  <hyperlinks>
    <hyperlink ref="D16" r:id="rId1" xr:uid="{CBE99D54-C698-45D8-BCAD-4A7FD7C90F7F}"/>
    <hyperlink ref="D41" r:id="rId2" xr:uid="{884211E9-8078-4579-8013-6E210CA284EB}"/>
    <hyperlink ref="D52" r:id="rId3" xr:uid="{5A3F02B6-06A6-458A-8ADE-B179999E8F20}"/>
    <hyperlink ref="D42" r:id="rId4" xr:uid="{8016EA88-908F-4213-AF7A-7827E08BB38C}"/>
    <hyperlink ref="D53" r:id="rId5" xr:uid="{2E87EF6F-F24F-4C8F-B0D2-900FB73089B3}"/>
  </hyperlinks>
  <pageMargins left="0.7" right="0.7" top="0.75" bottom="0.75" header="0.3" footer="0.3"/>
  <pageSetup orientation="landscape" r:id="rId6"/>
  <headerFooter>
    <oddHeader xml:space="preserve">&amp;C 
</oddHeader>
    <oddFooter xml:space="preserve">&amp;C 
</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25641" r:id="rId9"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0"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1"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2"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3"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4"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5"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6"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7"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8"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9"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0"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pageSetUpPr autoPageBreaks="0"/>
  </sheetPr>
  <dimension ref="A1:G145"/>
  <sheetViews>
    <sheetView showGridLines="0" showRuler="0" zoomScaleNormal="100" zoomScalePageLayoutView="110" workbookViewId="0">
      <selection sqref="A1:G1"/>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43" t="s">
        <v>507</v>
      </c>
      <c r="B1" s="243"/>
      <c r="C1" s="243"/>
      <c r="D1" s="243"/>
      <c r="E1" s="243"/>
      <c r="F1" s="243"/>
      <c r="G1" s="243"/>
    </row>
    <row r="2" spans="1:7" ht="6" customHeight="1"/>
    <row r="3" spans="1:7" ht="18.75">
      <c r="A3" s="70" t="s">
        <v>508</v>
      </c>
    </row>
    <row r="4" spans="1:7" s="66" customFormat="1" ht="108.95" customHeight="1">
      <c r="A4" s="252" t="s">
        <v>509</v>
      </c>
      <c r="B4" s="252"/>
      <c r="C4" s="252"/>
      <c r="D4" s="252"/>
      <c r="E4" s="252"/>
      <c r="F4" s="252"/>
      <c r="G4" s="252"/>
    </row>
    <row r="5" spans="1:7" s="66" customFormat="1">
      <c r="A5" s="244" t="s">
        <v>510</v>
      </c>
      <c r="B5" s="244"/>
      <c r="C5" s="244"/>
      <c r="D5" s="244"/>
      <c r="E5" s="244"/>
      <c r="F5" s="244"/>
      <c r="G5" s="244"/>
    </row>
    <row r="6" spans="1:7">
      <c r="A6" s="81"/>
    </row>
    <row r="7" spans="1:7">
      <c r="A7" s="3"/>
      <c r="B7" s="249" t="s">
        <v>511</v>
      </c>
      <c r="C7" s="250"/>
      <c r="D7" s="249" t="s">
        <v>512</v>
      </c>
      <c r="E7" s="250"/>
      <c r="F7" s="249" t="s">
        <v>513</v>
      </c>
      <c r="G7" s="250"/>
    </row>
    <row r="8" spans="1:7" s="79" customFormat="1" ht="47.25">
      <c r="A8" s="37"/>
      <c r="B8" s="82" t="s">
        <v>514</v>
      </c>
      <c r="C8" s="82" t="s">
        <v>515</v>
      </c>
      <c r="D8" s="82" t="s">
        <v>514</v>
      </c>
      <c r="E8" s="82" t="s">
        <v>515</v>
      </c>
      <c r="F8" s="82" t="s">
        <v>514</v>
      </c>
      <c r="G8" s="82" t="s">
        <v>515</v>
      </c>
    </row>
    <row r="9" spans="1:7">
      <c r="A9" s="83"/>
      <c r="B9" s="247" t="s">
        <v>516</v>
      </c>
      <c r="C9" s="247"/>
      <c r="D9" s="247"/>
      <c r="E9" s="247"/>
      <c r="F9" s="247"/>
      <c r="G9" s="248"/>
    </row>
    <row r="10" spans="1:7" ht="45.95" customHeight="1">
      <c r="A10" s="84" t="s">
        <v>517</v>
      </c>
      <c r="B10" s="35">
        <v>1783</v>
      </c>
      <c r="C10" s="35">
        <v>10</v>
      </c>
      <c r="D10" s="35">
        <v>3016</v>
      </c>
      <c r="E10" s="35">
        <v>21</v>
      </c>
      <c r="F10" s="35">
        <v>6</v>
      </c>
      <c r="G10" s="35">
        <v>0</v>
      </c>
    </row>
    <row r="11" spans="1:7" ht="45.95" customHeight="1">
      <c r="A11" s="84" t="s">
        <v>518</v>
      </c>
      <c r="B11" s="35">
        <v>300</v>
      </c>
      <c r="C11" s="35">
        <v>22</v>
      </c>
      <c r="D11" s="35">
        <v>313</v>
      </c>
      <c r="E11" s="35">
        <v>35</v>
      </c>
      <c r="F11" s="35">
        <v>7</v>
      </c>
      <c r="G11" s="35">
        <v>0</v>
      </c>
    </row>
    <row r="12" spans="1:7" ht="45.95" customHeight="1">
      <c r="A12" s="84" t="s">
        <v>519</v>
      </c>
      <c r="B12" s="35">
        <v>4608</v>
      </c>
      <c r="C12" s="35">
        <v>836</v>
      </c>
      <c r="D12" s="35">
        <v>7150</v>
      </c>
      <c r="E12" s="35">
        <v>938</v>
      </c>
      <c r="F12" s="35">
        <v>24</v>
      </c>
      <c r="G12" s="35">
        <v>4</v>
      </c>
    </row>
    <row r="13" spans="1:7" ht="45.95" customHeight="1">
      <c r="A13" s="85" t="s">
        <v>520</v>
      </c>
      <c r="B13" s="65">
        <f>SUM(B10:B12)</f>
        <v>6691</v>
      </c>
      <c r="C13" s="65">
        <f t="shared" ref="C13:G13" si="0">SUM(C10:C12)</f>
        <v>868</v>
      </c>
      <c r="D13" s="65">
        <f t="shared" si="0"/>
        <v>10479</v>
      </c>
      <c r="E13" s="65">
        <f>SUM(E10:E12)</f>
        <v>994</v>
      </c>
      <c r="F13" s="65">
        <f t="shared" si="0"/>
        <v>37</v>
      </c>
      <c r="G13" s="65">
        <f t="shared" si="0"/>
        <v>4</v>
      </c>
    </row>
    <row r="14" spans="1:7" ht="45.95" customHeight="1">
      <c r="A14" s="84" t="s">
        <v>521</v>
      </c>
      <c r="B14" s="35">
        <v>17</v>
      </c>
      <c r="C14" s="35">
        <v>54</v>
      </c>
      <c r="D14" s="35">
        <v>6</v>
      </c>
      <c r="E14" s="35">
        <v>86</v>
      </c>
      <c r="F14" s="35">
        <v>0</v>
      </c>
      <c r="G14" s="35">
        <v>7</v>
      </c>
    </row>
    <row r="15" spans="1:7" ht="39" customHeight="1">
      <c r="A15" s="85" t="s">
        <v>522</v>
      </c>
      <c r="B15" s="65">
        <f t="shared" ref="B15:G15" si="1">SUM(B13+B14)</f>
        <v>6708</v>
      </c>
      <c r="C15" s="65">
        <f t="shared" si="1"/>
        <v>922</v>
      </c>
      <c r="D15" s="65">
        <f t="shared" si="1"/>
        <v>10485</v>
      </c>
      <c r="E15" s="65">
        <f t="shared" si="1"/>
        <v>1080</v>
      </c>
      <c r="F15" s="65">
        <f t="shared" si="1"/>
        <v>37</v>
      </c>
      <c r="G15" s="65">
        <f t="shared" si="1"/>
        <v>11</v>
      </c>
    </row>
    <row r="16" spans="1:7" ht="33.950000000000003" customHeight="1">
      <c r="A16" s="251" t="s">
        <v>523</v>
      </c>
      <c r="B16" s="251"/>
      <c r="C16" s="251"/>
      <c r="D16" s="251"/>
      <c r="E16" s="86">
        <f>SUM(C13+E13+G13)</f>
        <v>1866</v>
      </c>
      <c r="F16" s="87"/>
      <c r="G16" s="87"/>
    </row>
    <row r="17" spans="1:7" ht="33.950000000000003" customHeight="1">
      <c r="A17" s="251" t="s">
        <v>524</v>
      </c>
      <c r="B17" s="251"/>
      <c r="C17" s="251"/>
      <c r="D17" s="251"/>
      <c r="E17" s="86">
        <f>SUM(B13+D13+F13)</f>
        <v>17207</v>
      </c>
      <c r="F17" s="87"/>
      <c r="G17" s="87"/>
    </row>
    <row r="18" spans="1:7" ht="33.950000000000003" customHeight="1">
      <c r="A18" s="251" t="s">
        <v>525</v>
      </c>
      <c r="B18" s="251"/>
      <c r="C18" s="251"/>
      <c r="D18" s="251"/>
      <c r="E18" s="86">
        <f>SUM(B13:G13)</f>
        <v>19073</v>
      </c>
      <c r="F18" s="87"/>
      <c r="G18" s="87"/>
    </row>
    <row r="19" spans="1:7" ht="33.950000000000003" customHeight="1">
      <c r="A19" s="251" t="s">
        <v>526</v>
      </c>
      <c r="B19" s="251"/>
      <c r="C19" s="251"/>
      <c r="D19" s="251"/>
      <c r="E19" s="86">
        <f>(SUM(B15:G15))</f>
        <v>19243</v>
      </c>
      <c r="F19" s="87"/>
      <c r="G19" s="87"/>
    </row>
    <row r="20" spans="1:7" ht="20.100000000000001" customHeight="1">
      <c r="A20" s="88"/>
      <c r="B20" s="87"/>
      <c r="C20" s="87"/>
      <c r="D20" s="87"/>
      <c r="E20" s="87"/>
      <c r="F20" s="87"/>
      <c r="G20" s="87"/>
    </row>
    <row r="21" spans="1:7">
      <c r="A21" s="3"/>
      <c r="B21" s="249" t="s">
        <v>511</v>
      </c>
      <c r="C21" s="250"/>
      <c r="D21" s="249" t="s">
        <v>512</v>
      </c>
      <c r="E21" s="250"/>
      <c r="F21" s="249" t="s">
        <v>513</v>
      </c>
      <c r="G21" s="250"/>
    </row>
    <row r="22" spans="1:7" ht="48.95" customHeight="1">
      <c r="A22" s="37"/>
      <c r="B22" s="82" t="s">
        <v>514</v>
      </c>
      <c r="C22" s="82" t="s">
        <v>515</v>
      </c>
      <c r="D22" s="82" t="s">
        <v>514</v>
      </c>
      <c r="E22" s="82" t="s">
        <v>515</v>
      </c>
      <c r="F22" s="82" t="s">
        <v>514</v>
      </c>
      <c r="G22" s="82" t="s">
        <v>515</v>
      </c>
    </row>
    <row r="23" spans="1:7" ht="15.95" customHeight="1">
      <c r="A23" s="89"/>
      <c r="B23" s="245" t="s">
        <v>527</v>
      </c>
      <c r="C23" s="245"/>
      <c r="D23" s="245"/>
      <c r="E23" s="245"/>
      <c r="F23" s="245"/>
      <c r="G23" s="246"/>
    </row>
    <row r="24" spans="1:7" ht="33" customHeight="1">
      <c r="A24" s="84" t="s">
        <v>528</v>
      </c>
      <c r="B24" s="35">
        <v>215</v>
      </c>
      <c r="C24" s="35">
        <v>71</v>
      </c>
      <c r="D24" s="35">
        <v>458</v>
      </c>
      <c r="E24" s="35">
        <v>182</v>
      </c>
      <c r="F24" s="35">
        <v>1</v>
      </c>
      <c r="G24" s="35">
        <v>0</v>
      </c>
    </row>
    <row r="25" spans="1:7" ht="33" customHeight="1">
      <c r="A25" s="84" t="s">
        <v>529</v>
      </c>
      <c r="B25" s="35">
        <v>303</v>
      </c>
      <c r="C25" s="35">
        <v>305</v>
      </c>
      <c r="D25" s="35">
        <v>634</v>
      </c>
      <c r="E25" s="35">
        <v>785</v>
      </c>
      <c r="F25" s="35">
        <v>3</v>
      </c>
      <c r="G25" s="35">
        <v>3</v>
      </c>
    </row>
    <row r="26" spans="1:7" ht="33" customHeight="1">
      <c r="A26" s="84" t="s">
        <v>530</v>
      </c>
      <c r="B26" s="35">
        <v>1</v>
      </c>
      <c r="C26" s="35">
        <v>14</v>
      </c>
      <c r="D26" s="35">
        <v>4</v>
      </c>
      <c r="E26" s="35">
        <v>47</v>
      </c>
      <c r="F26" s="35">
        <v>0</v>
      </c>
      <c r="G26" s="35">
        <v>0</v>
      </c>
    </row>
    <row r="27" spans="1:7" ht="33" customHeight="1">
      <c r="A27" s="85" t="s">
        <v>531</v>
      </c>
      <c r="B27" s="65">
        <f>SUM(B24:B26)</f>
        <v>519</v>
      </c>
      <c r="C27" s="65">
        <f t="shared" ref="C27:G27" si="2">SUM(C24:C26)</f>
        <v>390</v>
      </c>
      <c r="D27" s="65">
        <f t="shared" si="2"/>
        <v>1096</v>
      </c>
      <c r="E27" s="65">
        <f t="shared" si="2"/>
        <v>1014</v>
      </c>
      <c r="F27" s="65">
        <f t="shared" si="2"/>
        <v>4</v>
      </c>
      <c r="G27" s="65">
        <f t="shared" si="2"/>
        <v>3</v>
      </c>
    </row>
    <row r="29" spans="1:7" ht="36" customHeight="1">
      <c r="A29" s="251" t="s">
        <v>532</v>
      </c>
      <c r="B29" s="251"/>
      <c r="C29" s="251"/>
      <c r="D29" s="251"/>
      <c r="E29" s="86" cm="1">
        <f t="array" ref="E29">SUM(C24:C25+E24:E25+G24:G25)</f>
        <v>1346</v>
      </c>
    </row>
    <row r="30" spans="1:7" ht="36" customHeight="1">
      <c r="A30" s="251" t="s">
        <v>533</v>
      </c>
      <c r="B30" s="251"/>
      <c r="C30" s="251"/>
      <c r="D30" s="251"/>
      <c r="E30" s="86" cm="1">
        <f t="array" ref="E30">SUM(B24:B25+D24:D25+F24:F25)</f>
        <v>1614</v>
      </c>
    </row>
    <row r="31" spans="1:7" ht="36" customHeight="1">
      <c r="A31" s="251" t="s">
        <v>534</v>
      </c>
      <c r="B31" s="251"/>
      <c r="C31" s="251"/>
      <c r="D31" s="251"/>
      <c r="E31" s="86">
        <f>SUM(B24:G25)</f>
        <v>2960</v>
      </c>
    </row>
    <row r="32" spans="1:7" ht="36" customHeight="1">
      <c r="A32" s="251" t="s">
        <v>535</v>
      </c>
      <c r="B32" s="251"/>
      <c r="C32" s="251"/>
      <c r="D32" s="251"/>
      <c r="E32" s="86">
        <f>SUM(B27:G27)</f>
        <v>3026</v>
      </c>
    </row>
    <row r="33" spans="1:7" ht="18.75">
      <c r="A33" s="70" t="s">
        <v>536</v>
      </c>
    </row>
    <row r="34" spans="1:7" ht="9.9499999999999993" customHeight="1"/>
    <row r="35" spans="1:7" ht="30.95" customHeight="1">
      <c r="A35" s="253" t="s">
        <v>537</v>
      </c>
      <c r="B35" s="253"/>
      <c r="C35" s="253"/>
      <c r="D35" s="253"/>
      <c r="E35" s="253"/>
      <c r="F35" s="253"/>
      <c r="G35" s="253"/>
    </row>
    <row r="36" spans="1:7" ht="6.95" customHeight="1">
      <c r="A36" s="254"/>
      <c r="B36" s="254"/>
      <c r="C36" s="254"/>
      <c r="D36" s="254"/>
      <c r="E36" s="254"/>
      <c r="F36" s="254"/>
      <c r="G36" s="254"/>
    </row>
    <row r="37" spans="1:7" ht="29.1" customHeight="1">
      <c r="A37" s="254" t="s">
        <v>538</v>
      </c>
      <c r="B37" s="254"/>
      <c r="C37" s="254"/>
      <c r="D37" s="254"/>
      <c r="E37" s="254"/>
      <c r="F37" s="254"/>
      <c r="G37" s="254"/>
    </row>
    <row r="38" spans="1:7" ht="30" customHeight="1">
      <c r="A38" s="255" t="s">
        <v>539</v>
      </c>
      <c r="B38" s="255"/>
      <c r="C38" s="255"/>
      <c r="D38" s="255"/>
      <c r="E38" s="255"/>
      <c r="F38" s="255"/>
      <c r="G38" s="255"/>
    </row>
    <row r="39" spans="1:7" ht="39.950000000000003" customHeight="1">
      <c r="A39" s="254" t="s">
        <v>540</v>
      </c>
      <c r="B39" s="254"/>
      <c r="C39" s="254"/>
      <c r="D39" s="254"/>
      <c r="E39" s="254"/>
      <c r="F39" s="254"/>
      <c r="G39" s="254"/>
    </row>
    <row r="40" spans="1:7" ht="63" customHeight="1">
      <c r="A40" s="254" t="s">
        <v>541</v>
      </c>
      <c r="B40" s="254"/>
      <c r="C40" s="254"/>
      <c r="D40" s="254"/>
      <c r="E40" s="254"/>
      <c r="F40" s="254"/>
      <c r="G40" s="254"/>
    </row>
    <row r="41" spans="1:7" ht="45.95" customHeight="1">
      <c r="A41" s="256" t="s">
        <v>542</v>
      </c>
      <c r="B41" s="256"/>
      <c r="C41" s="256"/>
      <c r="D41" s="256"/>
      <c r="E41" s="256"/>
      <c r="F41" s="256"/>
      <c r="G41" s="256"/>
    </row>
    <row r="42" spans="1:7" ht="63.95" customHeight="1">
      <c r="A42" s="256" t="s">
        <v>543</v>
      </c>
      <c r="B42" s="256"/>
      <c r="C42" s="256"/>
      <c r="D42" s="256"/>
      <c r="E42" s="256"/>
      <c r="F42" s="256"/>
      <c r="G42" s="256"/>
    </row>
    <row r="43" spans="1:7" ht="65.099999999999994" customHeight="1">
      <c r="B43" s="257" t="s">
        <v>544</v>
      </c>
      <c r="C43" s="258"/>
      <c r="D43" s="258" t="s">
        <v>545</v>
      </c>
      <c r="E43" s="258"/>
      <c r="F43" s="258" t="s">
        <v>546</v>
      </c>
      <c r="G43" s="258"/>
    </row>
    <row r="44" spans="1:7" ht="32.25" customHeight="1">
      <c r="A44" s="92" t="s">
        <v>547</v>
      </c>
      <c r="B44" s="93"/>
      <c r="C44" s="32">
        <v>45</v>
      </c>
      <c r="D44" s="93"/>
      <c r="E44" s="35">
        <v>248</v>
      </c>
      <c r="F44" s="69"/>
      <c r="G44" s="35">
        <v>249</v>
      </c>
    </row>
    <row r="45" spans="1:7" ht="32.25" customHeight="1">
      <c r="A45" s="92" t="s">
        <v>548</v>
      </c>
      <c r="B45" s="93"/>
      <c r="C45" s="32">
        <v>452</v>
      </c>
      <c r="D45" s="93"/>
      <c r="E45" s="35">
        <v>1485</v>
      </c>
      <c r="F45" s="69"/>
      <c r="G45" s="35">
        <v>1504</v>
      </c>
    </row>
    <row r="46" spans="1:7" ht="32.25" customHeight="1">
      <c r="A46" s="92" t="s">
        <v>549</v>
      </c>
      <c r="B46" s="93"/>
      <c r="C46" s="32">
        <v>546</v>
      </c>
      <c r="D46" s="93"/>
      <c r="E46" s="35">
        <v>1224</v>
      </c>
      <c r="F46" s="69"/>
      <c r="G46" s="35">
        <v>1241</v>
      </c>
    </row>
    <row r="47" spans="1:7" ht="32.25" customHeight="1">
      <c r="A47" s="92" t="s">
        <v>550</v>
      </c>
      <c r="B47" s="93"/>
      <c r="C47" s="32">
        <v>3395</v>
      </c>
      <c r="D47" s="93"/>
      <c r="E47" s="35">
        <v>14668</v>
      </c>
      <c r="F47" s="69"/>
      <c r="G47" s="35">
        <v>14777</v>
      </c>
    </row>
    <row r="48" spans="1:7" ht="32.25" customHeight="1">
      <c r="A48" s="92" t="s">
        <v>551</v>
      </c>
      <c r="B48" s="93"/>
      <c r="C48" s="32">
        <v>23</v>
      </c>
      <c r="D48" s="93"/>
      <c r="E48" s="35">
        <v>72</v>
      </c>
      <c r="F48" s="69"/>
      <c r="G48" s="35">
        <v>73</v>
      </c>
    </row>
    <row r="49" spans="1:7" ht="32.25" customHeight="1">
      <c r="A49" s="92" t="s">
        <v>552</v>
      </c>
      <c r="B49" s="93"/>
      <c r="C49" s="32">
        <v>106</v>
      </c>
      <c r="D49" s="93"/>
      <c r="E49" s="35">
        <v>525</v>
      </c>
      <c r="F49" s="69"/>
      <c r="G49" s="35">
        <v>532</v>
      </c>
    </row>
    <row r="50" spans="1:7" ht="32.25" customHeight="1">
      <c r="A50" s="92" t="s">
        <v>553</v>
      </c>
      <c r="B50" s="93"/>
      <c r="C50" s="32">
        <v>0</v>
      </c>
      <c r="D50" s="93"/>
      <c r="E50" s="35">
        <v>6</v>
      </c>
      <c r="F50" s="69"/>
      <c r="G50" s="35">
        <v>6</v>
      </c>
    </row>
    <row r="51" spans="1:7" ht="32.25" customHeight="1">
      <c r="A51" s="92" t="s">
        <v>554</v>
      </c>
      <c r="B51" s="93"/>
      <c r="C51" s="32">
        <v>194</v>
      </c>
      <c r="D51" s="93"/>
      <c r="E51" s="35">
        <v>699</v>
      </c>
      <c r="F51" s="69"/>
      <c r="G51" s="35">
        <v>710</v>
      </c>
    </row>
    <row r="52" spans="1:7" ht="32.25" customHeight="1">
      <c r="A52" s="92" t="s">
        <v>555</v>
      </c>
      <c r="B52" s="93"/>
      <c r="C52" s="32">
        <v>72</v>
      </c>
      <c r="D52" s="93"/>
      <c r="E52" s="35">
        <v>146</v>
      </c>
      <c r="F52" s="69"/>
      <c r="G52" s="35">
        <v>151</v>
      </c>
    </row>
    <row r="53" spans="1:7" ht="32.25" customHeight="1">
      <c r="A53" s="88" t="s">
        <v>556</v>
      </c>
      <c r="B53" s="93"/>
      <c r="C53" s="94">
        <f>SUM(C44:C52)</f>
        <v>4833</v>
      </c>
      <c r="D53" s="93"/>
      <c r="E53" s="95">
        <f>SUM(E44:E52)</f>
        <v>19073</v>
      </c>
      <c r="F53" s="96"/>
      <c r="G53" s="95">
        <f>SUM(G44:G52)</f>
        <v>19243</v>
      </c>
    </row>
    <row r="54" spans="1:7" ht="14.1" customHeight="1">
      <c r="A54" s="88"/>
      <c r="B54" s="93"/>
      <c r="C54" s="93"/>
      <c r="D54" s="93"/>
      <c r="E54" s="96"/>
      <c r="F54" s="96"/>
      <c r="G54" s="97"/>
    </row>
    <row r="55" spans="1:7" ht="18.75">
      <c r="A55" s="70" t="s">
        <v>557</v>
      </c>
    </row>
    <row r="56" spans="1:7" ht="23.1" customHeight="1">
      <c r="A56" s="98" t="s">
        <v>558</v>
      </c>
    </row>
    <row r="57" spans="1:7" ht="12" customHeight="1">
      <c r="A57" s="99"/>
      <c r="B57" s="99"/>
      <c r="C57" s="99"/>
      <c r="D57" s="100"/>
    </row>
    <row r="58" spans="1:7" ht="24.95" customHeight="1">
      <c r="A58" s="101" t="s">
        <v>559</v>
      </c>
      <c r="B58" s="33">
        <v>258</v>
      </c>
      <c r="C58" s="102"/>
      <c r="D58" s="228" t="s">
        <v>560</v>
      </c>
      <c r="E58" s="228"/>
      <c r="F58" s="32"/>
    </row>
    <row r="59" spans="1:7" ht="24.95" customHeight="1">
      <c r="A59" s="101"/>
      <c r="B59" s="104"/>
      <c r="C59" s="102"/>
      <c r="D59" s="103"/>
      <c r="E59" s="105"/>
    </row>
    <row r="60" spans="1:7" ht="24.95" customHeight="1">
      <c r="A60" s="101" t="s">
        <v>561</v>
      </c>
      <c r="B60" s="32">
        <v>4160</v>
      </c>
      <c r="C60" s="102"/>
      <c r="D60" s="228" t="s">
        <v>562</v>
      </c>
      <c r="E60" s="228"/>
      <c r="F60" s="36"/>
    </row>
    <row r="61" spans="1:7" ht="24.95" customHeight="1">
      <c r="A61" s="101"/>
      <c r="B61" s="106"/>
      <c r="C61" s="102"/>
      <c r="D61" s="103"/>
      <c r="E61" s="103"/>
      <c r="F61" s="103"/>
    </row>
    <row r="62" spans="1:7" ht="24.95" customHeight="1">
      <c r="A62" s="101" t="s">
        <v>563</v>
      </c>
      <c r="B62" s="32">
        <v>1006</v>
      </c>
      <c r="C62" s="102"/>
      <c r="D62" s="228" t="s">
        <v>564</v>
      </c>
      <c r="E62" s="228"/>
      <c r="F62" s="36"/>
    </row>
    <row r="63" spans="1:7" ht="24.95" customHeight="1">
      <c r="A63" s="101"/>
      <c r="B63" s="104"/>
      <c r="C63" s="102"/>
      <c r="D63" s="103"/>
      <c r="E63" s="105"/>
    </row>
    <row r="64" spans="1:7" ht="24.95" customHeight="1">
      <c r="A64" s="101" t="s">
        <v>565</v>
      </c>
      <c r="B64" s="32"/>
      <c r="C64" s="229" t="s">
        <v>566</v>
      </c>
      <c r="D64" s="228"/>
      <c r="E64" s="228"/>
      <c r="F64" s="32">
        <v>104</v>
      </c>
    </row>
    <row r="65" spans="1:7" ht="24.95" customHeight="1">
      <c r="A65" s="101"/>
      <c r="B65" s="104"/>
      <c r="C65" s="104"/>
      <c r="D65" s="107"/>
    </row>
    <row r="66" spans="1:7" ht="24.95" customHeight="1">
      <c r="A66" s="101" t="s">
        <v>567</v>
      </c>
      <c r="B66" s="32"/>
      <c r="C66" s="104"/>
      <c r="D66" s="107"/>
    </row>
    <row r="68" spans="1:7" ht="18.75">
      <c r="A68" s="70" t="s">
        <v>568</v>
      </c>
    </row>
    <row r="69" spans="1:7" ht="5.0999999999999996" customHeight="1">
      <c r="A69" s="29"/>
    </row>
    <row r="70" spans="1:7" ht="15.95" customHeight="1">
      <c r="A70" s="240" t="s">
        <v>569</v>
      </c>
      <c r="B70" s="240"/>
      <c r="C70" s="240"/>
      <c r="D70" s="240"/>
      <c r="E70" s="240"/>
      <c r="F70" s="240"/>
      <c r="G70" s="240"/>
    </row>
    <row r="71" spans="1:7" ht="6.95" customHeight="1">
      <c r="A71" s="108"/>
    </row>
    <row r="72" spans="1:7" ht="36.950000000000003" customHeight="1">
      <c r="A72" s="241" t="s">
        <v>570</v>
      </c>
      <c r="B72" s="241"/>
      <c r="C72" s="241"/>
      <c r="D72" s="241"/>
      <c r="E72" s="241"/>
      <c r="F72" s="241"/>
      <c r="G72" s="241"/>
    </row>
    <row r="73" spans="1:7" ht="6.95" customHeight="1">
      <c r="A73" s="109"/>
    </row>
    <row r="74" spans="1:7" ht="36.950000000000003" customHeight="1">
      <c r="A74" s="242" t="s">
        <v>571</v>
      </c>
      <c r="B74" s="242"/>
      <c r="C74" s="242"/>
      <c r="D74" s="242"/>
      <c r="E74" s="242"/>
      <c r="F74" s="242"/>
      <c r="G74" s="242"/>
    </row>
    <row r="75" spans="1:7" ht="114.95" customHeight="1">
      <c r="A75" s="240" t="s">
        <v>572</v>
      </c>
      <c r="B75" s="240"/>
      <c r="C75" s="240"/>
      <c r="D75" s="240"/>
      <c r="E75" s="240"/>
      <c r="F75" s="240"/>
      <c r="G75" s="240"/>
    </row>
    <row r="76" spans="1:7" s="67" customFormat="1" ht="14.1" customHeight="1">
      <c r="A76" s="239"/>
      <c r="B76" s="239"/>
      <c r="C76" s="239"/>
      <c r="D76" s="239"/>
      <c r="E76" s="239"/>
      <c r="F76" s="239"/>
      <c r="G76" s="239"/>
    </row>
    <row r="77" spans="1:7">
      <c r="A77" s="234" t="s">
        <v>573</v>
      </c>
      <c r="B77" s="234"/>
      <c r="C77" s="234"/>
      <c r="D77" s="236" t="s">
        <v>574</v>
      </c>
      <c r="E77" s="236"/>
      <c r="F77" s="236"/>
      <c r="G77" s="236"/>
    </row>
    <row r="78" spans="1:7" ht="132" customHeight="1">
      <c r="A78" s="235"/>
      <c r="B78" s="235"/>
      <c r="C78" s="235"/>
      <c r="D78" s="82" t="s">
        <v>575</v>
      </c>
      <c r="E78" s="82" t="s">
        <v>576</v>
      </c>
      <c r="F78" s="82" t="s">
        <v>577</v>
      </c>
      <c r="G78" s="110" t="s">
        <v>556</v>
      </c>
    </row>
    <row r="79" spans="1:7" ht="60" customHeight="1">
      <c r="A79" s="237" t="s">
        <v>578</v>
      </c>
      <c r="B79" s="237"/>
      <c r="C79" s="237"/>
      <c r="D79" s="35">
        <v>1183</v>
      </c>
      <c r="E79" s="35">
        <v>987</v>
      </c>
      <c r="F79" s="35">
        <v>1923</v>
      </c>
      <c r="G79" s="112">
        <f>SUM(D79:F79)</f>
        <v>4093</v>
      </c>
    </row>
    <row r="80" spans="1:7" ht="138" customHeight="1">
      <c r="A80" s="232" t="s">
        <v>579</v>
      </c>
      <c r="B80" s="232"/>
      <c r="C80" s="232"/>
      <c r="D80" s="35">
        <v>3</v>
      </c>
      <c r="E80" s="35">
        <v>2</v>
      </c>
      <c r="F80" s="35">
        <v>2</v>
      </c>
      <c r="G80" s="112">
        <f t="shared" ref="G80:G82" si="3">SUM(D80:F80)</f>
        <v>7</v>
      </c>
    </row>
    <row r="81" spans="1:7" ht="63.95" customHeight="1">
      <c r="A81" s="237" t="s">
        <v>580</v>
      </c>
      <c r="B81" s="237"/>
      <c r="C81" s="237"/>
      <c r="D81" s="112">
        <f>D79-D80</f>
        <v>1180</v>
      </c>
      <c r="E81" s="112">
        <f t="shared" ref="E81:F81" si="4">E79-E80</f>
        <v>985</v>
      </c>
      <c r="F81" s="112">
        <f t="shared" si="4"/>
        <v>1921</v>
      </c>
      <c r="G81" s="112">
        <f t="shared" si="3"/>
        <v>4086</v>
      </c>
    </row>
    <row r="82" spans="1:7" ht="63.95" customHeight="1">
      <c r="A82" s="237" t="s">
        <v>581</v>
      </c>
      <c r="B82" s="237"/>
      <c r="C82" s="237"/>
      <c r="D82" s="35">
        <v>385</v>
      </c>
      <c r="E82" s="35">
        <v>464</v>
      </c>
      <c r="F82" s="35">
        <v>973</v>
      </c>
      <c r="G82" s="112">
        <f t="shared" si="3"/>
        <v>1822</v>
      </c>
    </row>
    <row r="83" spans="1:7" ht="63.95" customHeight="1">
      <c r="A83" s="237" t="s">
        <v>582</v>
      </c>
      <c r="B83" s="237"/>
      <c r="C83" s="237"/>
      <c r="D83" s="35">
        <v>243</v>
      </c>
      <c r="E83" s="35">
        <v>170</v>
      </c>
      <c r="F83" s="35">
        <v>374</v>
      </c>
      <c r="G83" s="112">
        <f>SUM(D83:F83)</f>
        <v>787</v>
      </c>
    </row>
    <row r="84" spans="1:7" ht="63.95" customHeight="1">
      <c r="A84" s="237" t="s">
        <v>583</v>
      </c>
      <c r="B84" s="237"/>
      <c r="C84" s="237"/>
      <c r="D84" s="35">
        <v>64</v>
      </c>
      <c r="E84" s="35">
        <v>60</v>
      </c>
      <c r="F84" s="35">
        <v>81</v>
      </c>
      <c r="G84" s="112">
        <f>SUM(D84:F84)</f>
        <v>205</v>
      </c>
    </row>
    <row r="85" spans="1:7" ht="36" customHeight="1">
      <c r="A85" s="238" t="s">
        <v>584</v>
      </c>
      <c r="B85" s="238"/>
      <c r="C85" s="238"/>
      <c r="D85" s="112">
        <f>SUM(D82:D84)</f>
        <v>692</v>
      </c>
      <c r="E85" s="112">
        <f t="shared" ref="E85:G85" si="5">SUM(E82:E84)</f>
        <v>694</v>
      </c>
      <c r="F85" s="112">
        <f t="shared" si="5"/>
        <v>1428</v>
      </c>
      <c r="G85" s="112">
        <f t="shared" si="5"/>
        <v>2814</v>
      </c>
    </row>
    <row r="86" spans="1:7" ht="57.6" customHeight="1">
      <c r="A86" s="238" t="s">
        <v>585</v>
      </c>
      <c r="B86" s="238"/>
      <c r="C86" s="238"/>
      <c r="D86" s="113">
        <f>D85/D81</f>
        <v>0.58644067796610166</v>
      </c>
      <c r="E86" s="113">
        <f>E85/E81</f>
        <v>0.70456852791878177</v>
      </c>
      <c r="F86" s="113">
        <f>F85/F81</f>
        <v>0.74336283185840712</v>
      </c>
      <c r="G86" s="113">
        <f>G85/G81</f>
        <v>0.68869309838472836</v>
      </c>
    </row>
    <row r="87" spans="1:7" ht="12.95" customHeight="1">
      <c r="A87" s="114"/>
      <c r="B87" s="114"/>
      <c r="C87" s="114"/>
      <c r="D87" s="115"/>
      <c r="E87" s="115"/>
      <c r="F87" s="115"/>
      <c r="G87" s="115"/>
    </row>
    <row r="88" spans="1:7" ht="15.95" customHeight="1">
      <c r="A88" s="234" t="s">
        <v>573</v>
      </c>
      <c r="B88" s="234"/>
      <c r="C88" s="234"/>
      <c r="D88" s="236" t="s">
        <v>586</v>
      </c>
      <c r="E88" s="236"/>
      <c r="F88" s="236"/>
      <c r="G88" s="236"/>
    </row>
    <row r="89" spans="1:7" ht="126" customHeight="1">
      <c r="A89" s="235"/>
      <c r="B89" s="235"/>
      <c r="C89" s="235"/>
      <c r="D89" s="82" t="s">
        <v>575</v>
      </c>
      <c r="E89" s="82" t="s">
        <v>576</v>
      </c>
      <c r="F89" s="82" t="s">
        <v>577</v>
      </c>
      <c r="G89" s="110" t="s">
        <v>556</v>
      </c>
    </row>
    <row r="90" spans="1:7" ht="48.95" customHeight="1">
      <c r="A90" s="232" t="s">
        <v>587</v>
      </c>
      <c r="B90" s="232"/>
      <c r="C90" s="232"/>
      <c r="D90" s="35">
        <v>1225</v>
      </c>
      <c r="E90" s="35">
        <v>994</v>
      </c>
      <c r="F90" s="35">
        <v>2066</v>
      </c>
      <c r="G90" s="112">
        <f>SUM(D90:F90)</f>
        <v>4285</v>
      </c>
    </row>
    <row r="91" spans="1:7" ht="81" customHeight="1">
      <c r="A91" s="232" t="s">
        <v>588</v>
      </c>
      <c r="B91" s="232"/>
      <c r="C91" s="232"/>
      <c r="D91" s="35">
        <v>4</v>
      </c>
      <c r="E91" s="35">
        <v>1</v>
      </c>
      <c r="F91" s="35">
        <v>3</v>
      </c>
      <c r="G91" s="112">
        <f t="shared" ref="G91:G93" si="6">SUM(D91:F91)</f>
        <v>8</v>
      </c>
    </row>
    <row r="92" spans="1:7" ht="27" customHeight="1">
      <c r="A92" s="232" t="s">
        <v>589</v>
      </c>
      <c r="B92" s="232"/>
      <c r="C92" s="232"/>
      <c r="D92" s="112">
        <f>D90-D91</f>
        <v>1221</v>
      </c>
      <c r="E92" s="112">
        <f t="shared" ref="E92:F92" si="7">E90-E91</f>
        <v>993</v>
      </c>
      <c r="F92" s="112">
        <f t="shared" si="7"/>
        <v>2063</v>
      </c>
      <c r="G92" s="112">
        <f t="shared" si="6"/>
        <v>4277</v>
      </c>
    </row>
    <row r="93" spans="1:7" ht="44.1" customHeight="1">
      <c r="A93" s="232" t="s">
        <v>590</v>
      </c>
      <c r="B93" s="232"/>
      <c r="C93" s="232"/>
      <c r="D93" s="35">
        <v>382</v>
      </c>
      <c r="E93" s="35">
        <v>427</v>
      </c>
      <c r="F93" s="35">
        <v>1004</v>
      </c>
      <c r="G93" s="112">
        <f t="shared" si="6"/>
        <v>1813</v>
      </c>
    </row>
    <row r="94" spans="1:7" ht="54.95" customHeight="1">
      <c r="A94" s="232" t="s">
        <v>591</v>
      </c>
      <c r="B94" s="232"/>
      <c r="C94" s="232"/>
      <c r="D94" s="35">
        <v>258</v>
      </c>
      <c r="E94" s="35">
        <v>195</v>
      </c>
      <c r="F94" s="35">
        <v>382</v>
      </c>
      <c r="G94" s="112">
        <f>SUM(D94:F94)</f>
        <v>835</v>
      </c>
    </row>
    <row r="95" spans="1:7" ht="54.95" customHeight="1">
      <c r="A95" s="232" t="s">
        <v>592</v>
      </c>
      <c r="B95" s="232"/>
      <c r="C95" s="232"/>
      <c r="D95" s="35">
        <v>75</v>
      </c>
      <c r="E95" s="35">
        <v>39</v>
      </c>
      <c r="F95" s="35">
        <v>74</v>
      </c>
      <c r="G95" s="112">
        <f>SUM(D95:F95)</f>
        <v>188</v>
      </c>
    </row>
    <row r="96" spans="1:7" ht="36.950000000000003" customHeight="1">
      <c r="A96" s="233" t="s">
        <v>584</v>
      </c>
      <c r="B96" s="233"/>
      <c r="C96" s="233"/>
      <c r="D96" s="112">
        <f>SUM(D93:D95)</f>
        <v>715</v>
      </c>
      <c r="E96" s="112">
        <f>SUM(E93:E95)</f>
        <v>661</v>
      </c>
      <c r="F96" s="112">
        <f>SUM(F93:F95)</f>
        <v>1460</v>
      </c>
      <c r="G96" s="112">
        <f t="shared" ref="G96" si="8">SUM(G93:G95)</f>
        <v>2836</v>
      </c>
    </row>
    <row r="97" spans="1:7" ht="39" customHeight="1">
      <c r="A97" s="233" t="s">
        <v>593</v>
      </c>
      <c r="B97" s="233"/>
      <c r="C97" s="233"/>
      <c r="D97" s="113">
        <f>D96/D92</f>
        <v>0.5855855855855856</v>
      </c>
      <c r="E97" s="113">
        <f>E96/E92</f>
        <v>0.66565961732124879</v>
      </c>
      <c r="F97" s="113">
        <f>F96/F92</f>
        <v>0.70770722249151718</v>
      </c>
      <c r="G97" s="113">
        <f>G96/G92</f>
        <v>0.66308159925181198</v>
      </c>
    </row>
    <row r="98" spans="1:7" ht="6" customHeight="1">
      <c r="A98" s="114"/>
      <c r="B98" s="114"/>
      <c r="C98" s="114"/>
      <c r="D98" s="115"/>
      <c r="E98" s="115"/>
      <c r="F98" s="115"/>
      <c r="G98" s="115"/>
    </row>
    <row r="99" spans="1:7">
      <c r="A99" s="231" t="s">
        <v>594</v>
      </c>
      <c r="B99" s="231"/>
      <c r="C99" s="231"/>
      <c r="D99" s="231"/>
      <c r="E99" s="231"/>
      <c r="F99" s="115"/>
      <c r="G99" s="115"/>
    </row>
    <row r="100" spans="1:7" ht="8.1" customHeight="1"/>
    <row r="101" spans="1:7" ht="36.950000000000003" customHeight="1">
      <c r="A101" s="230" t="s">
        <v>595</v>
      </c>
      <c r="B101" s="230"/>
      <c r="C101" s="230"/>
      <c r="D101" s="116" t="s">
        <v>0</v>
      </c>
      <c r="E101" s="116" t="s">
        <v>1</v>
      </c>
    </row>
    <row r="102" spans="1:7" ht="41.85" customHeight="1">
      <c r="A102" s="226" t="s">
        <v>596</v>
      </c>
      <c r="B102" s="224"/>
      <c r="C102" s="225"/>
      <c r="D102" s="36"/>
      <c r="E102" s="36"/>
    </row>
    <row r="103" spans="1:7" ht="84" customHeight="1">
      <c r="A103" s="224" t="s">
        <v>1370</v>
      </c>
      <c r="B103" s="224"/>
      <c r="C103" s="225"/>
      <c r="D103" s="36"/>
      <c r="E103" s="36"/>
    </row>
    <row r="104" spans="1:7" ht="41.85" customHeight="1">
      <c r="A104" s="224" t="s">
        <v>597</v>
      </c>
      <c r="B104" s="224"/>
      <c r="C104" s="225"/>
      <c r="D104" s="117">
        <f>D102-D103</f>
        <v>0</v>
      </c>
      <c r="E104" s="117">
        <f>E102-E103</f>
        <v>0</v>
      </c>
    </row>
    <row r="105" spans="1:7" ht="41.85" customHeight="1">
      <c r="A105" s="224" t="s">
        <v>598</v>
      </c>
      <c r="B105" s="224"/>
      <c r="C105" s="225"/>
      <c r="D105" s="36"/>
      <c r="E105" s="36"/>
    </row>
    <row r="106" spans="1:7" ht="41.85" customHeight="1">
      <c r="A106" s="226" t="s">
        <v>599</v>
      </c>
      <c r="B106" s="226"/>
      <c r="C106" s="227"/>
      <c r="D106" s="36"/>
      <c r="E106" s="36"/>
    </row>
    <row r="107" spans="1:7" ht="41.85" customHeight="1">
      <c r="A107" s="226" t="s">
        <v>600</v>
      </c>
      <c r="B107" s="226"/>
      <c r="C107" s="227"/>
      <c r="D107" s="36"/>
      <c r="E107" s="36"/>
    </row>
    <row r="108" spans="1:7" ht="41.85" customHeight="1">
      <c r="A108" s="226" t="s">
        <v>601</v>
      </c>
      <c r="B108" s="226"/>
      <c r="C108" s="227"/>
      <c r="D108" s="36"/>
      <c r="E108" s="36"/>
    </row>
    <row r="109" spans="1:7" ht="41.85" customHeight="1">
      <c r="A109" s="226" t="s">
        <v>602</v>
      </c>
      <c r="B109" s="226"/>
      <c r="C109" s="227"/>
      <c r="D109" s="36"/>
      <c r="E109" s="36"/>
    </row>
    <row r="110" spans="1:7" ht="41.85" customHeight="1">
      <c r="A110" s="226" t="s">
        <v>603</v>
      </c>
      <c r="B110" s="226"/>
      <c r="C110" s="227"/>
      <c r="D110" s="36"/>
      <c r="E110" s="36"/>
    </row>
    <row r="111" spans="1:7" ht="41.85" customHeight="1">
      <c r="A111" s="226" t="s">
        <v>604</v>
      </c>
      <c r="B111" s="226"/>
      <c r="C111" s="227"/>
      <c r="D111" s="36"/>
      <c r="E111" s="36"/>
    </row>
    <row r="113" spans="1:7" ht="18.75">
      <c r="A113" s="70" t="s">
        <v>605</v>
      </c>
    </row>
    <row r="115" spans="1:7" ht="15.95" customHeight="1">
      <c r="A115" s="218" t="s">
        <v>606</v>
      </c>
      <c r="B115" s="218"/>
      <c r="C115" s="218"/>
      <c r="D115" s="218"/>
      <c r="E115" s="218"/>
      <c r="F115" s="218"/>
      <c r="G115" s="218"/>
    </row>
    <row r="116" spans="1:7">
      <c r="A116" s="218"/>
      <c r="B116" s="218"/>
      <c r="C116" s="218"/>
      <c r="D116" s="218"/>
      <c r="E116" s="218"/>
      <c r="F116" s="218"/>
      <c r="G116" s="218"/>
    </row>
    <row r="117" spans="1:7">
      <c r="A117" s="218"/>
      <c r="B117" s="218"/>
      <c r="C117" s="218"/>
      <c r="D117" s="218"/>
      <c r="E117" s="218"/>
      <c r="F117" s="218"/>
      <c r="G117" s="218"/>
    </row>
    <row r="118" spans="1:7">
      <c r="A118" s="218"/>
      <c r="B118" s="218"/>
      <c r="C118" s="218"/>
      <c r="D118" s="218"/>
      <c r="E118" s="218"/>
      <c r="F118" s="218"/>
      <c r="G118" s="218"/>
    </row>
    <row r="119" spans="1:7">
      <c r="A119" s="218"/>
      <c r="B119" s="218"/>
      <c r="C119" s="218"/>
      <c r="D119" s="218"/>
      <c r="E119" s="218"/>
      <c r="F119" s="218"/>
      <c r="G119" s="218"/>
    </row>
    <row r="120" spans="1:7">
      <c r="A120" s="218"/>
      <c r="B120" s="218"/>
      <c r="C120" s="218"/>
      <c r="D120" s="218"/>
      <c r="E120" s="218"/>
      <c r="F120" s="218"/>
      <c r="G120" s="218"/>
    </row>
    <row r="121" spans="1:7">
      <c r="A121" s="218"/>
      <c r="B121" s="218"/>
      <c r="C121" s="218"/>
      <c r="D121" s="218"/>
      <c r="E121" s="218"/>
      <c r="F121" s="218"/>
      <c r="G121" s="218"/>
    </row>
    <row r="122" spans="1:7">
      <c r="A122" s="218"/>
      <c r="B122" s="218"/>
      <c r="C122" s="218"/>
      <c r="D122" s="218"/>
      <c r="E122" s="218"/>
      <c r="F122" s="218"/>
      <c r="G122" s="218"/>
    </row>
    <row r="123" spans="1:7">
      <c r="A123" s="218"/>
      <c r="B123" s="218"/>
      <c r="C123" s="218"/>
      <c r="D123" s="218"/>
      <c r="E123" s="218"/>
      <c r="F123" s="218"/>
      <c r="G123" s="218"/>
    </row>
    <row r="124" spans="1:7">
      <c r="A124" s="218"/>
      <c r="B124" s="218"/>
      <c r="C124" s="218"/>
      <c r="D124" s="218"/>
      <c r="E124" s="218"/>
      <c r="F124" s="218"/>
      <c r="G124" s="218"/>
    </row>
    <row r="125" spans="1:7">
      <c r="A125" s="218"/>
      <c r="B125" s="218"/>
      <c r="C125" s="218"/>
      <c r="D125" s="218"/>
      <c r="E125" s="218"/>
      <c r="F125" s="218"/>
      <c r="G125" s="218"/>
    </row>
    <row r="126" spans="1:7">
      <c r="A126" s="218"/>
      <c r="B126" s="218"/>
      <c r="C126" s="218"/>
      <c r="D126" s="218"/>
      <c r="E126" s="218"/>
      <c r="F126" s="218"/>
      <c r="G126" s="218"/>
    </row>
    <row r="127" spans="1:7">
      <c r="A127" s="218"/>
      <c r="B127" s="218"/>
      <c r="C127" s="218"/>
      <c r="D127" s="218"/>
      <c r="E127" s="218"/>
      <c r="F127" s="218"/>
      <c r="G127" s="218"/>
    </row>
    <row r="128" spans="1:7">
      <c r="A128" s="218"/>
      <c r="B128" s="218"/>
      <c r="C128" s="218"/>
      <c r="D128" s="218"/>
      <c r="E128" s="218"/>
      <c r="F128" s="218"/>
      <c r="G128" s="218"/>
    </row>
    <row r="129" spans="1:7">
      <c r="A129" s="218"/>
      <c r="B129" s="218"/>
      <c r="C129" s="218"/>
      <c r="D129" s="218"/>
      <c r="E129" s="218"/>
      <c r="F129" s="218"/>
      <c r="G129" s="218"/>
    </row>
    <row r="130" spans="1:7">
      <c r="A130" s="218"/>
      <c r="B130" s="218"/>
      <c r="C130" s="218"/>
      <c r="D130" s="218"/>
      <c r="E130" s="218"/>
      <c r="F130" s="218"/>
      <c r="G130" s="218"/>
    </row>
    <row r="131" spans="1:7">
      <c r="A131" s="218"/>
      <c r="B131" s="218"/>
      <c r="C131" s="218"/>
      <c r="D131" s="218"/>
      <c r="E131" s="218"/>
      <c r="F131" s="218"/>
      <c r="G131" s="218"/>
    </row>
    <row r="132" spans="1:7">
      <c r="A132" s="218"/>
      <c r="B132" s="218"/>
      <c r="C132" s="218"/>
      <c r="D132" s="218"/>
      <c r="E132" s="218"/>
      <c r="F132" s="218"/>
      <c r="G132" s="218"/>
    </row>
    <row r="133" spans="1:7">
      <c r="A133" s="218"/>
      <c r="B133" s="218"/>
      <c r="C133" s="218"/>
      <c r="D133" s="218"/>
      <c r="E133" s="218"/>
      <c r="F133" s="218"/>
      <c r="G133" s="218"/>
    </row>
    <row r="134" spans="1:7">
      <c r="A134" s="218"/>
      <c r="B134" s="218"/>
      <c r="C134" s="218"/>
      <c r="D134" s="218"/>
      <c r="E134" s="218"/>
      <c r="F134" s="218"/>
      <c r="G134" s="218"/>
    </row>
    <row r="135" spans="1:7">
      <c r="A135" s="218"/>
      <c r="B135" s="218"/>
      <c r="C135" s="218"/>
      <c r="D135" s="218"/>
      <c r="E135" s="218"/>
      <c r="F135" s="218"/>
      <c r="G135" s="218"/>
    </row>
    <row r="136" spans="1:7">
      <c r="A136" s="218"/>
      <c r="B136" s="218"/>
      <c r="C136" s="218"/>
      <c r="D136" s="218"/>
      <c r="E136" s="218"/>
      <c r="F136" s="218"/>
      <c r="G136" s="218"/>
    </row>
    <row r="137" spans="1:7">
      <c r="A137" s="218"/>
      <c r="B137" s="218"/>
      <c r="C137" s="218"/>
      <c r="D137" s="218"/>
      <c r="E137" s="218"/>
      <c r="F137" s="218"/>
      <c r="G137" s="218"/>
    </row>
    <row r="138" spans="1:7">
      <c r="A138" s="218"/>
      <c r="B138" s="218"/>
      <c r="C138" s="218"/>
      <c r="D138" s="218"/>
      <c r="E138" s="218"/>
      <c r="F138" s="218"/>
      <c r="G138" s="218"/>
    </row>
    <row r="139" spans="1:7">
      <c r="A139" s="218"/>
      <c r="B139" s="218"/>
      <c r="C139" s="218"/>
      <c r="D139" s="218"/>
      <c r="E139" s="218"/>
      <c r="F139" s="218"/>
      <c r="G139" s="218"/>
    </row>
    <row r="140" spans="1:7">
      <c r="A140" s="218"/>
      <c r="B140" s="218"/>
      <c r="C140" s="218"/>
      <c r="D140" s="218"/>
      <c r="E140" s="218"/>
      <c r="F140" s="218"/>
      <c r="G140" s="218"/>
    </row>
    <row r="142" spans="1:7">
      <c r="A142" s="118" t="s">
        <v>607</v>
      </c>
      <c r="B142" s="39">
        <v>0.76700000000000002</v>
      </c>
    </row>
    <row r="145" spans="1:7" ht="18.75">
      <c r="A145" s="217" t="s">
        <v>608</v>
      </c>
      <c r="B145" s="217"/>
      <c r="C145" s="217"/>
      <c r="D145" s="217"/>
      <c r="E145" s="217"/>
      <c r="F145" s="217"/>
      <c r="G145" s="217"/>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uler="0" zoomScaleNormal="100" zoomScalePageLayoutView="110" workbookViewId="0">
      <selection sqref="A1:E1"/>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22" t="s">
        <v>609</v>
      </c>
      <c r="B1" s="222"/>
      <c r="C1" s="222"/>
      <c r="D1" s="222"/>
      <c r="E1" s="222"/>
      <c r="O1" s="119"/>
      <c r="P1" s="119"/>
    </row>
    <row r="2" spans="1:16" ht="18">
      <c r="A2" s="31" t="s">
        <v>610</v>
      </c>
      <c r="O2" s="119"/>
      <c r="P2" s="119"/>
    </row>
    <row r="3" spans="1:16" ht="275.10000000000002" customHeight="1">
      <c r="A3" s="240" t="s">
        <v>611</v>
      </c>
      <c r="B3" s="240"/>
      <c r="C3" s="240"/>
      <c r="D3" s="240"/>
      <c r="E3" s="240"/>
      <c r="O3" s="119"/>
      <c r="P3" s="119"/>
    </row>
    <row r="4" spans="1:16">
      <c r="A4" s="120"/>
      <c r="B4" s="121"/>
      <c r="C4" s="69"/>
      <c r="D4" s="69"/>
      <c r="O4" s="119"/>
      <c r="P4" s="119"/>
    </row>
    <row r="5" spans="1:16" ht="33.950000000000003" customHeight="1">
      <c r="A5" s="122"/>
      <c r="B5" s="123" t="s">
        <v>511</v>
      </c>
      <c r="C5" s="91" t="s">
        <v>512</v>
      </c>
      <c r="D5" s="91" t="s">
        <v>513</v>
      </c>
      <c r="O5" s="119"/>
      <c r="P5" s="119"/>
    </row>
    <row r="6" spans="1:16">
      <c r="A6" s="124" t="s">
        <v>612</v>
      </c>
      <c r="B6" s="35">
        <v>9078</v>
      </c>
      <c r="C6" s="35">
        <v>15193</v>
      </c>
      <c r="D6" s="35">
        <v>26</v>
      </c>
      <c r="O6" s="119"/>
      <c r="P6" s="119"/>
    </row>
    <row r="7" spans="1:16">
      <c r="A7" s="124"/>
      <c r="B7" s="125"/>
      <c r="C7" s="96"/>
      <c r="D7" s="96"/>
      <c r="O7" s="119"/>
      <c r="P7" s="119"/>
    </row>
    <row r="8" spans="1:16">
      <c r="A8" s="124" t="s">
        <v>613</v>
      </c>
      <c r="B8" s="35">
        <v>8495</v>
      </c>
      <c r="C8" s="35">
        <v>14490</v>
      </c>
      <c r="D8" s="35">
        <v>22</v>
      </c>
      <c r="O8" s="119"/>
      <c r="P8" s="119"/>
    </row>
    <row r="9" spans="1:16">
      <c r="A9" s="124"/>
      <c r="B9" s="125"/>
      <c r="C9" s="96"/>
      <c r="D9" s="96"/>
      <c r="O9" s="119"/>
      <c r="P9" s="119"/>
    </row>
    <row r="10" spans="1:16">
      <c r="A10" s="124" t="s">
        <v>614</v>
      </c>
      <c r="B10" s="35">
        <v>1793</v>
      </c>
      <c r="C10" s="35">
        <v>3034</v>
      </c>
      <c r="D10" s="35">
        <v>6</v>
      </c>
      <c r="O10" s="119"/>
      <c r="P10" s="119"/>
    </row>
    <row r="11" spans="1:16">
      <c r="A11" s="124"/>
      <c r="B11" s="125"/>
      <c r="C11" s="96"/>
      <c r="D11" s="96"/>
      <c r="O11" s="119"/>
      <c r="P11" s="119"/>
    </row>
    <row r="12" spans="1:16">
      <c r="A12" s="126" t="s">
        <v>615</v>
      </c>
      <c r="B12" s="35">
        <v>1783</v>
      </c>
      <c r="C12" s="35">
        <v>3013</v>
      </c>
      <c r="D12" s="35">
        <v>6</v>
      </c>
      <c r="O12" s="119"/>
      <c r="P12" s="119"/>
    </row>
    <row r="13" spans="1:16">
      <c r="A13" s="124"/>
      <c r="B13" s="125"/>
      <c r="C13" s="96"/>
      <c r="D13" s="96"/>
      <c r="O13" s="119"/>
      <c r="P13" s="119"/>
    </row>
    <row r="14" spans="1:16">
      <c r="A14" s="124" t="s">
        <v>616</v>
      </c>
      <c r="B14" s="35">
        <v>10</v>
      </c>
      <c r="C14" s="35">
        <v>21</v>
      </c>
      <c r="D14" s="35">
        <v>0</v>
      </c>
      <c r="O14" s="119"/>
      <c r="P14" s="119"/>
    </row>
    <row r="15" spans="1:16">
      <c r="A15" s="122"/>
      <c r="B15" s="125"/>
      <c r="C15" s="96"/>
      <c r="D15" s="96"/>
      <c r="O15" s="119"/>
      <c r="P15" s="119"/>
    </row>
    <row r="16" spans="1:16">
      <c r="A16" s="122"/>
      <c r="B16" s="96"/>
      <c r="C16" s="96"/>
      <c r="D16" s="96"/>
      <c r="E16" s="96"/>
      <c r="O16" s="119"/>
      <c r="P16" s="119"/>
    </row>
    <row r="17" spans="1:16">
      <c r="A17" s="122"/>
      <c r="B17" s="96"/>
      <c r="C17" s="96"/>
      <c r="D17" s="96"/>
      <c r="E17" s="96"/>
      <c r="O17" s="119"/>
      <c r="P17" s="119"/>
    </row>
    <row r="18" spans="1:16">
      <c r="A18" s="122"/>
      <c r="B18" s="96"/>
      <c r="C18" s="96"/>
      <c r="D18" s="96"/>
      <c r="E18" s="96"/>
      <c r="O18" s="119"/>
      <c r="P18" s="119"/>
    </row>
    <row r="19" spans="1:16">
      <c r="A19" s="122"/>
      <c r="B19" s="110" t="s">
        <v>617</v>
      </c>
      <c r="C19" s="110" t="s">
        <v>618</v>
      </c>
      <c r="D19" s="110" t="s">
        <v>619</v>
      </c>
      <c r="E19" s="110" t="s">
        <v>556</v>
      </c>
      <c r="O19" s="119"/>
      <c r="P19" s="119"/>
    </row>
    <row r="20" spans="1:16">
      <c r="A20" s="127" t="s">
        <v>620</v>
      </c>
      <c r="B20" s="35">
        <v>20618</v>
      </c>
      <c r="C20" s="35">
        <v>3026</v>
      </c>
      <c r="D20" s="35">
        <v>653</v>
      </c>
      <c r="E20" s="95">
        <f>SUM(B20:D20)</f>
        <v>24297</v>
      </c>
      <c r="O20" s="119"/>
      <c r="P20" s="119"/>
    </row>
    <row r="21" spans="1:16">
      <c r="A21" s="127" t="s">
        <v>621</v>
      </c>
      <c r="B21" s="35">
        <v>19625</v>
      </c>
      <c r="C21" s="35">
        <v>2918</v>
      </c>
      <c r="D21" s="35">
        <v>465</v>
      </c>
      <c r="E21" s="95">
        <f t="shared" ref="E21:E22" si="0">SUM(B21:D21)</f>
        <v>23008</v>
      </c>
      <c r="O21" s="119"/>
      <c r="P21" s="119"/>
    </row>
    <row r="22" spans="1:16">
      <c r="A22" s="128" t="s">
        <v>622</v>
      </c>
      <c r="B22" s="34">
        <v>4398</v>
      </c>
      <c r="C22" s="34">
        <v>390</v>
      </c>
      <c r="D22" s="34">
        <v>45</v>
      </c>
      <c r="E22" s="95">
        <f t="shared" si="0"/>
        <v>4833</v>
      </c>
      <c r="O22" s="119"/>
      <c r="P22" s="119"/>
    </row>
    <row r="23" spans="1:16">
      <c r="O23" s="119"/>
      <c r="P23" s="119"/>
    </row>
    <row r="24" spans="1:16" ht="18">
      <c r="A24" s="31" t="s">
        <v>623</v>
      </c>
      <c r="O24" s="119"/>
      <c r="P24" s="119"/>
    </row>
    <row r="25" spans="1:16">
      <c r="O25" s="119"/>
      <c r="P25" s="119"/>
    </row>
    <row r="26" spans="1:16">
      <c r="A26" s="74" t="s">
        <v>624</v>
      </c>
      <c r="O26" s="119"/>
      <c r="P26" s="119"/>
    </row>
    <row r="27" spans="1:16">
      <c r="O27" s="119"/>
      <c r="P27" s="119"/>
    </row>
    <row r="28" spans="1:16">
      <c r="A28" s="79" t="s">
        <v>625</v>
      </c>
      <c r="B28" s="9"/>
    </row>
    <row r="29" spans="1:16">
      <c r="A29" s="74" t="s">
        <v>626</v>
      </c>
      <c r="B29" s="69"/>
    </row>
    <row r="30" spans="1:16">
      <c r="B30" s="69"/>
    </row>
    <row r="31" spans="1:16">
      <c r="A31" s="74" t="s">
        <v>627</v>
      </c>
      <c r="B31" s="69"/>
    </row>
    <row r="32" spans="1:16">
      <c r="A32" s="105" t="s">
        <v>628</v>
      </c>
      <c r="B32" s="52"/>
    </row>
    <row r="33" spans="1:2">
      <c r="A33" s="105" t="s">
        <v>629</v>
      </c>
      <c r="B33" s="52"/>
    </row>
    <row r="34" spans="1:2">
      <c r="A34" s="105" t="s">
        <v>630</v>
      </c>
      <c r="B34" s="52"/>
    </row>
    <row r="35" spans="1:2">
      <c r="B35" s="69"/>
    </row>
    <row r="36" spans="1:2">
      <c r="A36" s="105" t="s">
        <v>631</v>
      </c>
      <c r="B36" s="9"/>
    </row>
    <row r="37" spans="1:2">
      <c r="A37" s="129" t="s">
        <v>632</v>
      </c>
      <c r="B37" s="9"/>
    </row>
    <row r="38" spans="1:2">
      <c r="A38" s="129" t="s">
        <v>633</v>
      </c>
      <c r="B38" s="9"/>
    </row>
    <row r="42" spans="1:2" ht="18">
      <c r="A42" s="31" t="s">
        <v>634</v>
      </c>
    </row>
    <row r="44" spans="1:2">
      <c r="A44" s="4" t="s">
        <v>635</v>
      </c>
    </row>
    <row r="45" spans="1:2">
      <c r="A45" s="8" t="s">
        <v>10</v>
      </c>
    </row>
    <row r="46" spans="1:2">
      <c r="A46" s="66"/>
    </row>
    <row r="47" spans="1:2">
      <c r="A47" s="66"/>
    </row>
    <row r="48" spans="1:2">
      <c r="A48" s="66"/>
    </row>
    <row r="50" spans="1:5" ht="18">
      <c r="A50" s="31" t="s">
        <v>636</v>
      </c>
    </row>
    <row r="52" spans="1:5" ht="36" customHeight="1">
      <c r="A52" s="218" t="s">
        <v>637</v>
      </c>
      <c r="B52" s="218"/>
      <c r="C52" s="218"/>
      <c r="D52" s="218"/>
      <c r="E52" s="218"/>
    </row>
    <row r="53" spans="1:5">
      <c r="A53" s="8" t="s">
        <v>27</v>
      </c>
    </row>
    <row r="55" spans="1:5" ht="18.75">
      <c r="A55" s="130" t="s">
        <v>638</v>
      </c>
    </row>
    <row r="57" spans="1:5" ht="45.95" customHeight="1">
      <c r="A57" s="218" t="s">
        <v>639</v>
      </c>
      <c r="B57" s="218"/>
      <c r="C57" s="218"/>
      <c r="D57" s="218"/>
      <c r="E57" s="218"/>
    </row>
    <row r="58" spans="1:5" ht="30">
      <c r="B58" s="131" t="s">
        <v>640</v>
      </c>
      <c r="C58" s="131" t="s">
        <v>641</v>
      </c>
    </row>
    <row r="59" spans="1:5">
      <c r="A59" s="3" t="s">
        <v>642</v>
      </c>
      <c r="B59" s="34"/>
      <c r="C59" s="34"/>
    </row>
    <row r="60" spans="1:5">
      <c r="A60" s="3" t="s">
        <v>643</v>
      </c>
      <c r="B60" s="34">
        <v>4</v>
      </c>
      <c r="C60" s="34"/>
    </row>
    <row r="61" spans="1:5">
      <c r="A61" s="3" t="s">
        <v>412</v>
      </c>
      <c r="B61" s="34">
        <v>3</v>
      </c>
      <c r="C61" s="34"/>
    </row>
    <row r="62" spans="1:5">
      <c r="A62" s="3" t="s">
        <v>644</v>
      </c>
      <c r="B62" s="34">
        <v>3</v>
      </c>
      <c r="C62" s="34"/>
    </row>
    <row r="63" spans="1:5">
      <c r="A63" s="3" t="s">
        <v>645</v>
      </c>
      <c r="B63" s="34">
        <v>2</v>
      </c>
      <c r="C63" s="34"/>
    </row>
    <row r="64" spans="1:5">
      <c r="A64" s="3" t="s">
        <v>646</v>
      </c>
      <c r="B64" s="34">
        <v>2</v>
      </c>
      <c r="C64" s="34"/>
    </row>
    <row r="65" spans="1:4">
      <c r="A65" s="3" t="s">
        <v>647</v>
      </c>
      <c r="B65" s="34">
        <v>3</v>
      </c>
      <c r="C65" s="34"/>
    </row>
    <row r="66" spans="1:4">
      <c r="A66" s="3" t="s">
        <v>398</v>
      </c>
      <c r="B66" s="34"/>
      <c r="C66" s="34"/>
    </row>
    <row r="67" spans="1:4">
      <c r="A67" s="3" t="s">
        <v>648</v>
      </c>
      <c r="B67" s="34"/>
      <c r="C67" s="34"/>
    </row>
    <row r="68" spans="1:4">
      <c r="A68" s="3" t="s">
        <v>649</v>
      </c>
      <c r="B68" s="34"/>
      <c r="C68" s="34"/>
    </row>
    <row r="69" spans="1:4" ht="20.100000000000001" customHeight="1">
      <c r="A69" s="3" t="s">
        <v>650</v>
      </c>
      <c r="B69" s="34"/>
      <c r="C69" s="34"/>
    </row>
    <row r="70" spans="1:4" ht="17.100000000000001" customHeight="1">
      <c r="B70" s="132"/>
      <c r="C70" s="132"/>
    </row>
    <row r="71" spans="1:4">
      <c r="A71" s="67" t="s">
        <v>651</v>
      </c>
    </row>
    <row r="72" spans="1:4" ht="36" customHeight="1">
      <c r="A72" s="57"/>
      <c r="B72" s="119"/>
      <c r="C72" s="119"/>
      <c r="D72" s="119"/>
    </row>
    <row r="73" spans="1:4" ht="9.9499999999999993" customHeight="1">
      <c r="A73" s="72"/>
      <c r="B73" s="119"/>
      <c r="C73" s="119"/>
      <c r="D73" s="119"/>
    </row>
    <row r="74" spans="1:4" ht="21" customHeight="1">
      <c r="A74" s="119" t="s">
        <v>652</v>
      </c>
      <c r="B74" s="119"/>
      <c r="C74" s="119"/>
      <c r="D74" s="119"/>
    </row>
    <row r="75" spans="1:4" ht="36" customHeight="1">
      <c r="A75" s="57"/>
      <c r="B75" s="119"/>
      <c r="C75" s="119"/>
      <c r="D75" s="119"/>
    </row>
    <row r="76" spans="1:4" ht="14.1" customHeight="1">
      <c r="A76" s="119"/>
      <c r="B76" s="119"/>
      <c r="C76" s="119"/>
      <c r="D76" s="119"/>
    </row>
    <row r="77" spans="1:4" ht="18.75">
      <c r="A77" s="130" t="s">
        <v>653</v>
      </c>
    </row>
    <row r="79" spans="1:4" ht="68.099999999999994" customHeight="1">
      <c r="A79" s="218" t="s">
        <v>654</v>
      </c>
      <c r="B79" s="218"/>
      <c r="C79" s="218"/>
    </row>
    <row r="80" spans="1:4">
      <c r="A80" s="37"/>
    </row>
    <row r="82" spans="1:5">
      <c r="A82" s="74" t="s">
        <v>655</v>
      </c>
    </row>
    <row r="83" spans="1:5" ht="83.1" customHeight="1">
      <c r="A83" s="50"/>
    </row>
    <row r="85" spans="1:5" ht="18.75">
      <c r="A85" s="130" t="s">
        <v>656</v>
      </c>
    </row>
    <row r="87" spans="1:5">
      <c r="A87" s="218" t="s">
        <v>657</v>
      </c>
      <c r="B87" s="218"/>
      <c r="C87" s="218"/>
      <c r="D87" s="218"/>
      <c r="E87" s="218"/>
    </row>
    <row r="88" spans="1:5">
      <c r="A88" s="218"/>
      <c r="B88" s="218"/>
      <c r="C88" s="218"/>
      <c r="D88" s="218"/>
      <c r="E88" s="218"/>
    </row>
    <row r="90" spans="1:5">
      <c r="A90" s="121" t="s">
        <v>658</v>
      </c>
    </row>
    <row r="91" spans="1:5">
      <c r="A91" s="4" t="s">
        <v>659</v>
      </c>
      <c r="B91" s="133" t="s">
        <v>13</v>
      </c>
    </row>
    <row r="92" spans="1:5">
      <c r="A92" s="4" t="s">
        <v>660</v>
      </c>
      <c r="B92" s="133" t="s">
        <v>44</v>
      </c>
    </row>
    <row r="93" spans="1:5">
      <c r="A93" s="4" t="s">
        <v>661</v>
      </c>
      <c r="B93" s="133" t="s">
        <v>13</v>
      </c>
    </row>
    <row r="94" spans="1:5">
      <c r="A94" s="4" t="s">
        <v>662</v>
      </c>
      <c r="B94" s="133" t="s">
        <v>44</v>
      </c>
    </row>
    <row r="95" spans="1:5">
      <c r="A95" s="4" t="s">
        <v>663</v>
      </c>
      <c r="B95" s="133" t="s">
        <v>29</v>
      </c>
    </row>
    <row r="96" spans="1:5">
      <c r="A96" s="4" t="s">
        <v>664</v>
      </c>
      <c r="B96" s="133" t="s">
        <v>44</v>
      </c>
    </row>
    <row r="97" spans="1:2">
      <c r="A97" s="121" t="s">
        <v>665</v>
      </c>
    </row>
    <row r="98" spans="1:2">
      <c r="A98" s="4" t="s">
        <v>666</v>
      </c>
      <c r="B98" s="133" t="s">
        <v>54</v>
      </c>
    </row>
    <row r="99" spans="1:2">
      <c r="A99" s="4" t="s">
        <v>667</v>
      </c>
      <c r="B99" s="133" t="s">
        <v>44</v>
      </c>
    </row>
    <row r="100" spans="1:2">
      <c r="A100" s="4" t="s">
        <v>668</v>
      </c>
      <c r="B100" s="133" t="s">
        <v>44</v>
      </c>
    </row>
    <row r="101" spans="1:2">
      <c r="A101" s="4" t="s">
        <v>669</v>
      </c>
      <c r="B101" s="133" t="s">
        <v>54</v>
      </c>
    </row>
    <row r="102" spans="1:2">
      <c r="A102" s="4" t="s">
        <v>670</v>
      </c>
      <c r="B102" s="133" t="s">
        <v>44</v>
      </c>
    </row>
    <row r="103" spans="1:2">
      <c r="A103" s="4" t="s">
        <v>671</v>
      </c>
      <c r="B103" s="133" t="s">
        <v>44</v>
      </c>
    </row>
    <row r="104" spans="1:2">
      <c r="A104" s="4" t="s">
        <v>672</v>
      </c>
      <c r="B104" s="133" t="s">
        <v>54</v>
      </c>
    </row>
    <row r="105" spans="1:2">
      <c r="A105" s="4" t="s">
        <v>673</v>
      </c>
      <c r="B105" s="133" t="s">
        <v>54</v>
      </c>
    </row>
    <row r="106" spans="1:2">
      <c r="A106" s="4" t="s">
        <v>674</v>
      </c>
      <c r="B106" s="133" t="s">
        <v>54</v>
      </c>
    </row>
    <row r="107" spans="1:2">
      <c r="A107" s="4" t="s">
        <v>675</v>
      </c>
      <c r="B107" s="133" t="s">
        <v>44</v>
      </c>
    </row>
    <row r="108" spans="1:2">
      <c r="A108" s="4" t="s">
        <v>676</v>
      </c>
      <c r="B108" s="133" t="s">
        <v>44</v>
      </c>
    </row>
    <row r="109" spans="1:2">
      <c r="A109" s="4" t="s">
        <v>677</v>
      </c>
      <c r="B109" s="133" t="s">
        <v>54</v>
      </c>
    </row>
    <row r="111" spans="1:2">
      <c r="A111" s="4" t="s">
        <v>678</v>
      </c>
    </row>
    <row r="112" spans="1:2" ht="105.95" customHeight="1">
      <c r="A112" s="50"/>
    </row>
    <row r="114" spans="1:4" ht="18.75">
      <c r="A114" s="130" t="s">
        <v>679</v>
      </c>
    </row>
    <row r="115" spans="1:4" ht="33.950000000000003" customHeight="1">
      <c r="A115" s="259" t="s">
        <v>680</v>
      </c>
      <c r="B115" s="259"/>
      <c r="C115" s="259"/>
      <c r="D115" s="8" t="s">
        <v>5</v>
      </c>
    </row>
    <row r="116" spans="1:4">
      <c r="A116" s="134" t="s">
        <v>681</v>
      </c>
    </row>
    <row r="118" spans="1:4" ht="27" customHeight="1">
      <c r="A118" s="66" t="s">
        <v>682</v>
      </c>
    </row>
    <row r="119" spans="1:4">
      <c r="A119" s="9" t="s">
        <v>55</v>
      </c>
    </row>
    <row r="120" spans="1:4" ht="27.95" customHeight="1">
      <c r="A120" s="66" t="s">
        <v>683</v>
      </c>
    </row>
    <row r="121" spans="1:4">
      <c r="A121" s="8"/>
    </row>
    <row r="122" spans="1:4" ht="29.1" customHeight="1">
      <c r="A122" s="66" t="s">
        <v>684</v>
      </c>
    </row>
    <row r="123" spans="1:4">
      <c r="A123" s="8"/>
    </row>
    <row r="125" spans="1:4">
      <c r="A125" s="4" t="s">
        <v>685</v>
      </c>
      <c r="B125" s="8"/>
    </row>
    <row r="127" spans="1:4">
      <c r="A127" s="4" t="s">
        <v>686</v>
      </c>
      <c r="D127" s="10"/>
    </row>
    <row r="128" spans="1:4">
      <c r="A128" s="74" t="s">
        <v>687</v>
      </c>
    </row>
    <row r="130" spans="1:5" ht="51" customHeight="1">
      <c r="A130" s="218" t="s">
        <v>688</v>
      </c>
      <c r="B130" s="218"/>
      <c r="C130" s="218"/>
      <c r="D130" s="218"/>
      <c r="E130" s="218"/>
    </row>
    <row r="131" spans="1:5" ht="93.95" customHeight="1">
      <c r="A131" s="17"/>
    </row>
    <row r="133" spans="1:5" ht="31.5">
      <c r="A133" s="79" t="s">
        <v>689</v>
      </c>
    </row>
    <row r="134" spans="1:5">
      <c r="B134" s="72"/>
      <c r="C134" s="72"/>
      <c r="D134" s="72"/>
      <c r="E134" s="72"/>
    </row>
    <row r="135" spans="1:5">
      <c r="B135" s="72"/>
      <c r="C135" s="72"/>
      <c r="D135" s="72"/>
      <c r="E135" s="72"/>
    </row>
    <row r="136" spans="1:5">
      <c r="B136" s="72"/>
      <c r="C136" s="72"/>
      <c r="D136" s="72"/>
      <c r="E136" s="72"/>
    </row>
    <row r="137" spans="1:5">
      <c r="B137" s="72"/>
      <c r="C137" s="72"/>
      <c r="D137" s="72"/>
      <c r="E137" s="72"/>
    </row>
    <row r="138" spans="1:5">
      <c r="B138" s="72"/>
      <c r="C138" s="72"/>
      <c r="D138" s="72"/>
      <c r="E138" s="72"/>
    </row>
    <row r="139" spans="1:5">
      <c r="B139" s="72"/>
      <c r="C139" s="72"/>
      <c r="D139" s="72"/>
      <c r="E139" s="72"/>
    </row>
    <row r="140" spans="1:5">
      <c r="B140" s="72"/>
      <c r="C140" s="72"/>
      <c r="D140" s="72"/>
      <c r="E140" s="72"/>
    </row>
    <row r="141" spans="1:5">
      <c r="B141" s="72"/>
      <c r="C141" s="72"/>
      <c r="D141" s="72"/>
      <c r="E141" s="72"/>
    </row>
    <row r="142" spans="1:5">
      <c r="A142" s="135" t="s">
        <v>690</v>
      </c>
      <c r="B142" s="72"/>
      <c r="C142" s="72"/>
      <c r="D142" s="72"/>
      <c r="E142" s="72"/>
    </row>
    <row r="143" spans="1:5" ht="71.099999999999994" customHeight="1">
      <c r="A143" s="6"/>
      <c r="B143" s="72"/>
      <c r="C143" s="72"/>
      <c r="D143" s="72"/>
      <c r="E143" s="72"/>
    </row>
    <row r="144" spans="1:5" ht="18.75">
      <c r="A144" s="130" t="s">
        <v>691</v>
      </c>
    </row>
    <row r="145" spans="1:5" ht="3.95" customHeight="1"/>
    <row r="146" spans="1:5" ht="69" customHeight="1">
      <c r="A146" s="240" t="s">
        <v>692</v>
      </c>
      <c r="B146" s="240"/>
      <c r="C146" s="240"/>
      <c r="D146" s="240"/>
      <c r="E146" s="240"/>
    </row>
    <row r="147" spans="1:5" ht="24.95" customHeight="1">
      <c r="A147" s="270" t="s">
        <v>693</v>
      </c>
      <c r="B147" s="270"/>
      <c r="C147" s="270"/>
      <c r="D147" s="270"/>
      <c r="E147" s="270"/>
    </row>
    <row r="148" spans="1:5">
      <c r="A148" s="265" t="s">
        <v>694</v>
      </c>
      <c r="B148" s="266"/>
      <c r="C148" s="266"/>
      <c r="D148" s="266"/>
      <c r="E148" s="266"/>
    </row>
    <row r="149" spans="1:5">
      <c r="A149" s="136" t="s">
        <v>695</v>
      </c>
      <c r="B149" s="137"/>
      <c r="C149" s="137"/>
      <c r="D149" s="137"/>
      <c r="E149" s="137"/>
    </row>
    <row r="150" spans="1:5" ht="53.1" customHeight="1">
      <c r="A150" s="266" t="s">
        <v>696</v>
      </c>
      <c r="B150" s="266"/>
      <c r="C150" s="266"/>
      <c r="D150" s="266"/>
      <c r="E150" s="266"/>
    </row>
    <row r="152" spans="1:5">
      <c r="B152" s="121" t="s">
        <v>697</v>
      </c>
      <c r="C152" s="121" t="s">
        <v>698</v>
      </c>
    </row>
    <row r="153" spans="1:5">
      <c r="A153" s="118" t="s">
        <v>699</v>
      </c>
      <c r="B153" s="39">
        <v>0.59</v>
      </c>
      <c r="C153" s="38">
        <v>2844</v>
      </c>
    </row>
    <row r="154" spans="1:5">
      <c r="A154" s="118" t="s">
        <v>700</v>
      </c>
      <c r="B154" s="39">
        <v>0.05</v>
      </c>
      <c r="C154" s="38">
        <v>235</v>
      </c>
    </row>
    <row r="156" spans="1:5" ht="38.1" customHeight="1">
      <c r="A156" s="259" t="s">
        <v>701</v>
      </c>
      <c r="B156" s="240"/>
      <c r="C156" s="240"/>
      <c r="D156" s="240"/>
      <c r="E156" s="240"/>
    </row>
    <row r="157" spans="1:5" ht="5.0999999999999996" customHeight="1"/>
    <row r="158" spans="1:5" ht="60.95" customHeight="1">
      <c r="A158" s="138" t="s">
        <v>702</v>
      </c>
      <c r="B158" s="90" t="s">
        <v>703</v>
      </c>
      <c r="C158" s="90" t="s">
        <v>704</v>
      </c>
      <c r="D158" s="90" t="s">
        <v>705</v>
      </c>
    </row>
    <row r="159" spans="1:5">
      <c r="A159" s="66" t="s">
        <v>706</v>
      </c>
      <c r="B159" s="13">
        <v>950</v>
      </c>
      <c r="C159" s="13">
        <v>1060</v>
      </c>
      <c r="D159" s="13">
        <v>1180</v>
      </c>
    </row>
    <row r="160" spans="1:5">
      <c r="A160" s="66" t="s">
        <v>707</v>
      </c>
      <c r="B160" s="13"/>
      <c r="C160" s="13"/>
      <c r="D160" s="13"/>
    </row>
    <row r="161" spans="1:4">
      <c r="A161" s="66" t="s">
        <v>708</v>
      </c>
      <c r="B161" s="13"/>
      <c r="C161" s="13"/>
      <c r="D161" s="13"/>
    </row>
    <row r="162" spans="1:4">
      <c r="A162" s="66" t="s">
        <v>709</v>
      </c>
      <c r="B162" s="13">
        <v>21</v>
      </c>
      <c r="C162" s="13">
        <v>24</v>
      </c>
      <c r="D162" s="13">
        <v>28</v>
      </c>
    </row>
    <row r="163" spans="1:4">
      <c r="A163" s="66" t="s">
        <v>710</v>
      </c>
      <c r="B163" s="13"/>
      <c r="C163" s="13"/>
      <c r="D163" s="13"/>
    </row>
    <row r="164" spans="1:4">
      <c r="A164" s="66" t="s">
        <v>711</v>
      </c>
      <c r="B164" s="13"/>
      <c r="C164" s="13"/>
      <c r="D164" s="13"/>
    </row>
    <row r="165" spans="1:4">
      <c r="A165" s="66" t="s">
        <v>712</v>
      </c>
      <c r="B165" s="13"/>
      <c r="C165" s="13"/>
      <c r="D165" s="13"/>
    </row>
    <row r="166" spans="1:4">
      <c r="A166" s="66" t="s">
        <v>713</v>
      </c>
      <c r="B166" s="13"/>
      <c r="C166" s="13"/>
      <c r="D166" s="13"/>
    </row>
    <row r="167" spans="1:4">
      <c r="A167" s="66" t="s">
        <v>714</v>
      </c>
      <c r="B167" s="13"/>
      <c r="C167" s="13"/>
      <c r="D167" s="13"/>
    </row>
    <row r="168" spans="1:4" ht="31.5">
      <c r="A168" s="139" t="s">
        <v>715</v>
      </c>
    </row>
    <row r="169" spans="1:4" ht="63">
      <c r="A169" s="140" t="s">
        <v>716</v>
      </c>
      <c r="B169" s="141" t="s">
        <v>717</v>
      </c>
      <c r="C169" s="82" t="s">
        <v>718</v>
      </c>
    </row>
    <row r="170" spans="1:4">
      <c r="A170" s="142" t="s">
        <v>719</v>
      </c>
      <c r="B170" s="14">
        <v>5.1400000000000001E-2</v>
      </c>
      <c r="C170" s="15">
        <v>4.8899999999999999E-2</v>
      </c>
    </row>
    <row r="171" spans="1:4">
      <c r="A171" s="142" t="s">
        <v>720</v>
      </c>
      <c r="B171" s="14">
        <v>0.2258</v>
      </c>
      <c r="C171" s="15">
        <v>0.1583</v>
      </c>
    </row>
    <row r="172" spans="1:4">
      <c r="A172" s="142" t="s">
        <v>721</v>
      </c>
      <c r="B172" s="14">
        <v>0.4133</v>
      </c>
      <c r="C172" s="15">
        <v>0.41789999999999999</v>
      </c>
    </row>
    <row r="173" spans="1:4">
      <c r="A173" s="142" t="s">
        <v>722</v>
      </c>
      <c r="B173" s="14">
        <v>0.27679999999999999</v>
      </c>
      <c r="C173" s="15">
        <v>0.2722</v>
      </c>
    </row>
    <row r="174" spans="1:4">
      <c r="A174" s="142" t="s">
        <v>723</v>
      </c>
      <c r="B174" s="14">
        <v>3.27E-2</v>
      </c>
      <c r="C174" s="15">
        <v>0.10059999999999999</v>
      </c>
    </row>
    <row r="175" spans="1:4">
      <c r="A175" s="142" t="s">
        <v>724</v>
      </c>
      <c r="B175" s="14">
        <v>0</v>
      </c>
      <c r="C175" s="15">
        <v>1.8E-3</v>
      </c>
    </row>
    <row r="176" spans="1:4">
      <c r="A176" s="143" t="s">
        <v>556</v>
      </c>
      <c r="B176" s="144">
        <f>SUM(B170:B175)</f>
        <v>1</v>
      </c>
      <c r="C176" s="145">
        <f>SUM(C170:C175)</f>
        <v>0.99970000000000003</v>
      </c>
    </row>
    <row r="178" spans="1:5" ht="31.5">
      <c r="A178" s="140" t="s">
        <v>716</v>
      </c>
      <c r="B178" s="141" t="s">
        <v>725</v>
      </c>
      <c r="D178" s="140" t="s">
        <v>716</v>
      </c>
      <c r="E178" s="141" t="s">
        <v>726</v>
      </c>
    </row>
    <row r="179" spans="1:5">
      <c r="A179" s="142" t="s">
        <v>727</v>
      </c>
      <c r="B179" s="14">
        <v>0.04</v>
      </c>
      <c r="D179" s="146" t="s">
        <v>728</v>
      </c>
      <c r="E179" s="14">
        <v>0.18</v>
      </c>
    </row>
    <row r="180" spans="1:5">
      <c r="A180" s="142" t="s">
        <v>729</v>
      </c>
      <c r="B180" s="14">
        <v>0.18</v>
      </c>
      <c r="D180" s="146" t="s">
        <v>730</v>
      </c>
      <c r="E180" s="14">
        <v>0.36</v>
      </c>
    </row>
    <row r="181" spans="1:5">
      <c r="A181" s="142" t="s">
        <v>731</v>
      </c>
      <c r="B181" s="14">
        <v>0.43580000000000002</v>
      </c>
      <c r="D181" s="146" t="s">
        <v>732</v>
      </c>
      <c r="E181" s="14">
        <v>0.37</v>
      </c>
    </row>
    <row r="182" spans="1:5">
      <c r="A182" s="142" t="s">
        <v>733</v>
      </c>
      <c r="B182" s="14">
        <v>0.29970000000000002</v>
      </c>
      <c r="D182" s="146" t="s">
        <v>734</v>
      </c>
      <c r="E182" s="14">
        <v>0.09</v>
      </c>
    </row>
    <row r="183" spans="1:5">
      <c r="A183" s="142" t="s">
        <v>735</v>
      </c>
      <c r="B183" s="14">
        <v>0.04</v>
      </c>
      <c r="D183" s="146" t="s">
        <v>736</v>
      </c>
      <c r="E183" s="14"/>
    </row>
    <row r="184" spans="1:5">
      <c r="A184" s="142" t="s">
        <v>737</v>
      </c>
      <c r="B184" s="14">
        <v>4.0000000000000002E-4</v>
      </c>
      <c r="D184" s="146" t="s">
        <v>738</v>
      </c>
      <c r="E184" s="14"/>
    </row>
    <row r="185" spans="1:5">
      <c r="A185" s="143" t="s">
        <v>556</v>
      </c>
      <c r="B185" s="144">
        <f>SUM(B179:B184)</f>
        <v>0.99590000000000001</v>
      </c>
      <c r="D185" s="147" t="s">
        <v>556</v>
      </c>
      <c r="E185" s="144">
        <f>SUM(E179:E184)</f>
        <v>1</v>
      </c>
    </row>
    <row r="188" spans="1:5">
      <c r="A188" s="140" t="s">
        <v>716</v>
      </c>
      <c r="B188" s="148" t="s">
        <v>739</v>
      </c>
      <c r="C188" s="148" t="s">
        <v>740</v>
      </c>
      <c r="D188" s="148" t="s">
        <v>741</v>
      </c>
      <c r="E188" s="148" t="s">
        <v>742</v>
      </c>
    </row>
    <row r="189" spans="1:5">
      <c r="A189" s="146" t="s">
        <v>728</v>
      </c>
      <c r="B189" s="16">
        <v>0.21</v>
      </c>
      <c r="C189" s="16">
        <v>0.12</v>
      </c>
      <c r="D189" s="16"/>
      <c r="E189" s="16"/>
    </row>
    <row r="190" spans="1:5">
      <c r="A190" s="146" t="s">
        <v>730</v>
      </c>
      <c r="B190" s="16">
        <v>0.31</v>
      </c>
      <c r="C190" s="16">
        <v>0.4</v>
      </c>
      <c r="D190" s="16"/>
      <c r="E190" s="16"/>
    </row>
    <row r="191" spans="1:5">
      <c r="A191" s="146" t="s">
        <v>732</v>
      </c>
      <c r="B191" s="16">
        <v>0.3</v>
      </c>
      <c r="C191" s="16">
        <v>0.26</v>
      </c>
      <c r="D191" s="16"/>
      <c r="E191" s="16"/>
    </row>
    <row r="192" spans="1:5">
      <c r="A192" s="146" t="s">
        <v>734</v>
      </c>
      <c r="B192" s="16">
        <v>0.15</v>
      </c>
      <c r="C192" s="16">
        <v>0.22</v>
      </c>
      <c r="D192" s="16"/>
      <c r="E192" s="16"/>
    </row>
    <row r="193" spans="1:5">
      <c r="A193" s="146" t="s">
        <v>736</v>
      </c>
      <c r="B193" s="16">
        <v>0.03</v>
      </c>
      <c r="C193" s="16"/>
      <c r="D193" s="16"/>
      <c r="E193" s="16"/>
    </row>
    <row r="194" spans="1:5">
      <c r="A194" s="146" t="s">
        <v>738</v>
      </c>
      <c r="B194" s="16"/>
      <c r="C194" s="16"/>
      <c r="D194" s="16"/>
      <c r="E194" s="16"/>
    </row>
    <row r="195" spans="1:5">
      <c r="A195" s="147" t="s">
        <v>556</v>
      </c>
      <c r="B195" s="149">
        <f>SUM(B189:B194)</f>
        <v>1</v>
      </c>
      <c r="C195" s="149">
        <f>SUM(C189:C194)</f>
        <v>1</v>
      </c>
      <c r="D195" s="149">
        <f>SUM(D189:D194)</f>
        <v>0</v>
      </c>
      <c r="E195" s="149">
        <f>SUM(E189:E194)</f>
        <v>0</v>
      </c>
    </row>
    <row r="196" spans="1:5" ht="18.75">
      <c r="A196" s="130" t="s">
        <v>743</v>
      </c>
    </row>
    <row r="198" spans="1:5" ht="38.1" customHeight="1">
      <c r="A198" s="240" t="s">
        <v>744</v>
      </c>
      <c r="B198" s="240"/>
      <c r="C198" s="240"/>
      <c r="D198" s="240"/>
      <c r="E198" s="240"/>
    </row>
    <row r="200" spans="1:5">
      <c r="A200" s="150" t="s">
        <v>745</v>
      </c>
      <c r="B200" s="151" t="s">
        <v>2</v>
      </c>
    </row>
    <row r="201" spans="1:5" ht="34.5" customHeight="1">
      <c r="A201" s="140" t="s">
        <v>746</v>
      </c>
      <c r="B201" s="40"/>
    </row>
    <row r="202" spans="1:5" ht="34.5" customHeight="1">
      <c r="A202" s="140" t="s">
        <v>747</v>
      </c>
      <c r="B202" s="40"/>
    </row>
    <row r="203" spans="1:5" ht="34.5" customHeight="1">
      <c r="A203" s="140" t="s">
        <v>748</v>
      </c>
      <c r="B203" s="40"/>
      <c r="D203" s="258" t="s">
        <v>749</v>
      </c>
      <c r="E203" s="258"/>
    </row>
    <row r="204" spans="1:5" ht="34.5" customHeight="1">
      <c r="A204" s="140" t="s">
        <v>750</v>
      </c>
      <c r="B204" s="40"/>
      <c r="D204" s="258"/>
      <c r="E204" s="258"/>
    </row>
    <row r="205" spans="1:5" ht="34.5" customHeight="1">
      <c r="A205" s="140" t="s">
        <v>751</v>
      </c>
      <c r="B205" s="40"/>
    </row>
    <row r="206" spans="1:5" ht="34.5" customHeight="1">
      <c r="A206" s="140" t="s">
        <v>752</v>
      </c>
      <c r="B206" s="40"/>
    </row>
    <row r="210" spans="1:5" ht="18.75">
      <c r="A210" s="130" t="s">
        <v>753</v>
      </c>
    </row>
    <row r="212" spans="1:5" ht="39.950000000000003" customHeight="1">
      <c r="A212" s="269" t="s">
        <v>754</v>
      </c>
      <c r="B212" s="269"/>
      <c r="C212" s="269"/>
      <c r="D212" s="269"/>
      <c r="E212" s="269"/>
    </row>
    <row r="213" spans="1:5" ht="23.1" customHeight="1">
      <c r="A213" s="268" t="s">
        <v>755</v>
      </c>
      <c r="B213" s="268"/>
      <c r="C213" s="268"/>
      <c r="D213" s="268"/>
      <c r="E213" s="268"/>
    </row>
    <row r="214" spans="1:5" ht="54" customHeight="1">
      <c r="A214" s="268" t="s">
        <v>756</v>
      </c>
      <c r="B214" s="268"/>
      <c r="C214" s="268"/>
      <c r="D214" s="268"/>
      <c r="E214" s="268"/>
    </row>
    <row r="216" spans="1:5">
      <c r="B216" s="152"/>
      <c r="C216" s="152"/>
      <c r="E216" s="267"/>
    </row>
    <row r="217" spans="1:5" ht="63">
      <c r="A217" s="96" t="s">
        <v>716</v>
      </c>
      <c r="B217" s="91" t="s">
        <v>757</v>
      </c>
      <c r="C217" s="91" t="s">
        <v>758</v>
      </c>
      <c r="D217" s="91" t="s">
        <v>759</v>
      </c>
      <c r="E217" s="267"/>
    </row>
    <row r="218" spans="1:5" ht="17.100000000000001" customHeight="1">
      <c r="A218" s="108" t="s">
        <v>760</v>
      </c>
      <c r="B218" s="153">
        <v>0.20599999999999999</v>
      </c>
      <c r="C218" s="153">
        <v>0.115</v>
      </c>
      <c r="D218" s="153">
        <v>0.16900000000000001</v>
      </c>
      <c r="E218" s="267"/>
    </row>
    <row r="219" spans="1:5">
      <c r="A219" s="108" t="s">
        <v>761</v>
      </c>
      <c r="B219" s="153">
        <v>0.24</v>
      </c>
      <c r="C219" s="153">
        <v>0.16900000000000001</v>
      </c>
      <c r="D219" s="153">
        <v>0.21099999999999999</v>
      </c>
      <c r="E219" s="267"/>
    </row>
    <row r="220" spans="1:5">
      <c r="A220" s="108" t="s">
        <v>762</v>
      </c>
      <c r="B220" s="153">
        <v>0.17799999999999999</v>
      </c>
      <c r="C220" s="153">
        <v>0.16300000000000001</v>
      </c>
      <c r="D220" s="153">
        <v>0.17199999999999999</v>
      </c>
      <c r="E220" s="267"/>
    </row>
    <row r="221" spans="1:5">
      <c r="A221" s="108" t="s">
        <v>763</v>
      </c>
      <c r="B221" s="153">
        <v>0.122</v>
      </c>
      <c r="C221" s="153">
        <v>0.14099999999999999</v>
      </c>
      <c r="D221" s="153">
        <v>0.13</v>
      </c>
      <c r="E221" s="267"/>
    </row>
    <row r="222" spans="1:5">
      <c r="A222" s="108" t="s">
        <v>764</v>
      </c>
      <c r="B222" s="153">
        <v>0.107</v>
      </c>
      <c r="C222" s="153">
        <v>0.128</v>
      </c>
      <c r="D222" s="153">
        <v>0.115</v>
      </c>
      <c r="E222" s="267"/>
    </row>
    <row r="223" spans="1:5">
      <c r="A223" s="108" t="s">
        <v>765</v>
      </c>
      <c r="B223" s="153">
        <v>0.111</v>
      </c>
      <c r="C223" s="153">
        <v>0.21099999999999999</v>
      </c>
      <c r="D223" s="153">
        <v>0.152</v>
      </c>
      <c r="E223" s="267"/>
    </row>
    <row r="224" spans="1:5">
      <c r="A224" s="108" t="s">
        <v>766</v>
      </c>
      <c r="B224" s="153">
        <v>3.5999999999999997E-2</v>
      </c>
      <c r="C224" s="153">
        <v>7.2999999999999995E-2</v>
      </c>
      <c r="D224" s="153">
        <v>5.0999999999999997E-2</v>
      </c>
      <c r="E224" s="267"/>
    </row>
    <row r="225" spans="1:5">
      <c r="A225" s="108" t="s">
        <v>767</v>
      </c>
      <c r="B225" s="153"/>
      <c r="C225" s="153"/>
      <c r="D225" s="153"/>
      <c r="E225" s="267"/>
    </row>
    <row r="226" spans="1:5">
      <c r="A226" s="108" t="s">
        <v>768</v>
      </c>
      <c r="B226" s="153"/>
      <c r="C226" s="153"/>
      <c r="D226" s="153"/>
      <c r="E226" s="267"/>
    </row>
    <row r="227" spans="1:5">
      <c r="A227" s="154" t="s">
        <v>556</v>
      </c>
      <c r="B227" s="155">
        <f>SUM(B218:B226)</f>
        <v>0.99999999999999989</v>
      </c>
      <c r="C227" s="155">
        <f>SUM(C218:C226)</f>
        <v>1</v>
      </c>
      <c r="D227" s="155">
        <f>SUM(D218:D226)</f>
        <v>1</v>
      </c>
      <c r="E227" s="267"/>
    </row>
    <row r="229" spans="1:5" ht="15.95" customHeight="1">
      <c r="A229" s="260" t="s">
        <v>769</v>
      </c>
      <c r="B229" s="260"/>
      <c r="C229" s="260"/>
      <c r="D229" s="260"/>
      <c r="E229" s="156"/>
    </row>
    <row r="230" spans="1:5">
      <c r="A230" s="260"/>
      <c r="B230" s="260"/>
      <c r="C230" s="260"/>
      <c r="D230" s="260"/>
      <c r="E230" s="156"/>
    </row>
    <row r="231" spans="1:5">
      <c r="B231" s="156"/>
      <c r="C231" s="156"/>
      <c r="D231" s="156"/>
      <c r="E231" s="156"/>
    </row>
    <row r="235" spans="1:5" ht="18.75">
      <c r="A235" s="130" t="s">
        <v>770</v>
      </c>
    </row>
    <row r="237" spans="1:5">
      <c r="A237" s="26" t="s">
        <v>771</v>
      </c>
      <c r="D237" s="44">
        <v>3.46</v>
      </c>
    </row>
    <row r="238" spans="1:5">
      <c r="A238" s="26"/>
      <c r="D238" s="96"/>
    </row>
    <row r="239" spans="1:5">
      <c r="A239" s="157" t="s">
        <v>772</v>
      </c>
      <c r="D239" s="41">
        <v>0.98299999999999998</v>
      </c>
    </row>
    <row r="241" spans="1:2" ht="18.75">
      <c r="A241" s="130"/>
    </row>
    <row r="246" spans="1:2" ht="18.75">
      <c r="A246" s="130" t="s">
        <v>773</v>
      </c>
    </row>
    <row r="248" spans="1:2">
      <c r="A248" s="4" t="s">
        <v>774</v>
      </c>
      <c r="B248" s="9" t="s">
        <v>21</v>
      </c>
    </row>
    <row r="249" spans="1:2" ht="31.5">
      <c r="A249" s="156" t="s">
        <v>775</v>
      </c>
    </row>
    <row r="251" spans="1:2">
      <c r="A251" s="158" t="s">
        <v>776</v>
      </c>
      <c r="B251" s="11"/>
    </row>
    <row r="253" spans="1:2">
      <c r="A253" s="158" t="s">
        <v>777</v>
      </c>
      <c r="B253" s="9"/>
    </row>
    <row r="255" spans="1:2" ht="32.1" customHeight="1">
      <c r="A255" s="159" t="s">
        <v>778</v>
      </c>
      <c r="B255" s="8"/>
    </row>
    <row r="257" spans="1:2" ht="31.5">
      <c r="A257" s="160" t="s">
        <v>779</v>
      </c>
      <c r="B257" s="8"/>
    </row>
    <row r="260" spans="1:2" ht="18.75">
      <c r="A260" s="130" t="s">
        <v>780</v>
      </c>
    </row>
    <row r="262" spans="1:2">
      <c r="A262" s="4" t="s">
        <v>781</v>
      </c>
      <c r="B262" s="9" t="s">
        <v>5</v>
      </c>
    </row>
    <row r="264" spans="1:2">
      <c r="A264" s="4" t="s">
        <v>782</v>
      </c>
    </row>
    <row r="265" spans="1:2">
      <c r="A265" s="74" t="s">
        <v>783</v>
      </c>
    </row>
    <row r="267" spans="1:2">
      <c r="A267" s="105" t="s">
        <v>784</v>
      </c>
      <c r="B267" s="59">
        <v>45047</v>
      </c>
    </row>
    <row r="268" spans="1:2">
      <c r="A268" s="105" t="s">
        <v>785</v>
      </c>
      <c r="B268" s="59"/>
    </row>
    <row r="271" spans="1:2" ht="18.75">
      <c r="A271" s="130" t="s">
        <v>786</v>
      </c>
    </row>
    <row r="273" spans="1:4">
      <c r="A273" s="4" t="s">
        <v>787</v>
      </c>
      <c r="B273" s="9" t="s">
        <v>5</v>
      </c>
    </row>
    <row r="275" spans="1:4" ht="18.75">
      <c r="A275" s="130" t="s">
        <v>788</v>
      </c>
    </row>
    <row r="277" spans="1:4">
      <c r="A277" s="4" t="s">
        <v>789</v>
      </c>
      <c r="C277" s="8"/>
    </row>
    <row r="279" spans="1:4">
      <c r="A279" s="4" t="s">
        <v>790</v>
      </c>
      <c r="C279" s="25"/>
    </row>
    <row r="281" spans="1:4">
      <c r="A281" s="4" t="s">
        <v>791</v>
      </c>
      <c r="D281" s="25"/>
    </row>
    <row r="283" spans="1:4" ht="18.75">
      <c r="A283" s="130" t="s">
        <v>792</v>
      </c>
    </row>
    <row r="285" spans="1:4">
      <c r="A285" s="4" t="s">
        <v>793</v>
      </c>
    </row>
    <row r="287" spans="1:4">
      <c r="A287" s="42" t="s">
        <v>1365</v>
      </c>
    </row>
    <row r="289" spans="1:4" ht="33.950000000000003" customHeight="1">
      <c r="A289" s="261" t="s">
        <v>794</v>
      </c>
      <c r="B289" s="261"/>
      <c r="C289" s="262"/>
      <c r="D289" s="13"/>
    </row>
    <row r="290" spans="1:4">
      <c r="A290" s="263" t="s">
        <v>795</v>
      </c>
      <c r="B290" s="263"/>
      <c r="C290" s="264"/>
      <c r="D290" s="25">
        <v>45047</v>
      </c>
    </row>
    <row r="291" spans="1:4">
      <c r="B291" s="69"/>
    </row>
    <row r="292" spans="1:4">
      <c r="A292" s="4" t="s">
        <v>796</v>
      </c>
      <c r="B292" s="69"/>
    </row>
    <row r="293" spans="1:4">
      <c r="B293" s="69"/>
    </row>
    <row r="294" spans="1:4" ht="141" customHeight="1">
      <c r="A294" s="6"/>
      <c r="B294" s="69"/>
    </row>
    <row r="295" spans="1:4">
      <c r="B295" s="69"/>
    </row>
    <row r="296" spans="1:4">
      <c r="B296" s="69"/>
    </row>
    <row r="297" spans="1:4">
      <c r="B297" s="69"/>
    </row>
    <row r="298" spans="1:4">
      <c r="B298" s="69"/>
    </row>
    <row r="299" spans="1:4">
      <c r="A299" s="4" t="s">
        <v>797</v>
      </c>
      <c r="B299" s="59">
        <v>45047</v>
      </c>
    </row>
    <row r="300" spans="1:4">
      <c r="B300" s="69"/>
    </row>
    <row r="301" spans="1:4">
      <c r="A301" s="4" t="s">
        <v>798</v>
      </c>
      <c r="B301" s="12">
        <v>150</v>
      </c>
    </row>
    <row r="302" spans="1:4">
      <c r="B302" s="69"/>
    </row>
    <row r="303" spans="1:4">
      <c r="A303" s="4" t="s">
        <v>799</v>
      </c>
      <c r="B303" s="9" t="s">
        <v>1356</v>
      </c>
    </row>
    <row r="306" spans="1:3" ht="18.75">
      <c r="A306" s="130" t="s">
        <v>800</v>
      </c>
    </row>
    <row r="308" spans="1:3">
      <c r="A308" s="4" t="s">
        <v>801</v>
      </c>
      <c r="C308" s="9" t="s">
        <v>21</v>
      </c>
    </row>
    <row r="310" spans="1:3">
      <c r="A310" s="4" t="s">
        <v>802</v>
      </c>
      <c r="B310" s="71"/>
    </row>
    <row r="311" spans="1:3">
      <c r="B311" s="71"/>
    </row>
    <row r="312" spans="1:3">
      <c r="A312" s="55"/>
    </row>
    <row r="313" spans="1:3">
      <c r="A313" s="71"/>
    </row>
    <row r="314" spans="1:3" ht="18.75">
      <c r="A314" s="130" t="s">
        <v>803</v>
      </c>
    </row>
    <row r="316" spans="1:3" ht="32.1" customHeight="1">
      <c r="A316" s="218" t="s">
        <v>804</v>
      </c>
      <c r="B316" s="218"/>
      <c r="C316" s="8" t="s">
        <v>21</v>
      </c>
    </row>
    <row r="319" spans="1:3" ht="18.75">
      <c r="A319" s="161" t="s">
        <v>805</v>
      </c>
    </row>
    <row r="321" spans="1:3" ht="18.75">
      <c r="A321" s="130" t="s">
        <v>806</v>
      </c>
    </row>
    <row r="323" spans="1:3" ht="15.95" customHeight="1">
      <c r="A323" s="240" t="s">
        <v>807</v>
      </c>
      <c r="B323" s="240"/>
    </row>
    <row r="324" spans="1:3">
      <c r="A324" s="240"/>
      <c r="B324" s="240"/>
      <c r="C324" s="8" t="s">
        <v>21</v>
      </c>
    </row>
    <row r="325" spans="1:3">
      <c r="A325" s="240"/>
      <c r="B325" s="240"/>
    </row>
    <row r="326" spans="1:3">
      <c r="A326" s="240"/>
      <c r="B326" s="240"/>
    </row>
    <row r="328" spans="1:3">
      <c r="A328" s="162" t="s">
        <v>808</v>
      </c>
    </row>
    <row r="329" spans="1:3">
      <c r="A329" s="105" t="s">
        <v>809</v>
      </c>
      <c r="B329" s="59"/>
    </row>
    <row r="330" spans="1:3">
      <c r="A330" s="105" t="s">
        <v>810</v>
      </c>
      <c r="B330" s="59"/>
    </row>
    <row r="331" spans="1:3">
      <c r="A331" s="105"/>
      <c r="B331" s="163"/>
    </row>
    <row r="332" spans="1:3">
      <c r="A332" s="105" t="s">
        <v>811</v>
      </c>
      <c r="B332" s="59"/>
    </row>
    <row r="333" spans="1:3">
      <c r="A333" s="105" t="s">
        <v>812</v>
      </c>
      <c r="B333" s="59"/>
    </row>
    <row r="335" spans="1:3">
      <c r="A335" s="162" t="s">
        <v>820</v>
      </c>
    </row>
    <row r="336" spans="1:3">
      <c r="A336" s="105" t="s">
        <v>1361</v>
      </c>
      <c r="B336" s="38"/>
    </row>
    <row r="337" spans="1:5">
      <c r="A337" s="105" t="s">
        <v>1362</v>
      </c>
      <c r="B337" s="38"/>
    </row>
    <row r="338" spans="1:5">
      <c r="A338" s="105"/>
      <c r="B338" s="63"/>
    </row>
    <row r="339" spans="1:5" ht="15.95" customHeight="1">
      <c r="A339" s="105" t="s">
        <v>813</v>
      </c>
      <c r="B339" s="72"/>
      <c r="C339" s="72"/>
      <c r="D339" s="72"/>
      <c r="E339" s="72"/>
    </row>
    <row r="340" spans="1:5" ht="68.099999999999994" customHeight="1">
      <c r="A340" s="6"/>
      <c r="B340" s="72"/>
      <c r="C340" s="72"/>
      <c r="D340" s="72"/>
      <c r="E340" s="72"/>
    </row>
    <row r="341" spans="1:5" ht="30.95" customHeight="1">
      <c r="A341" s="71"/>
      <c r="B341" s="72"/>
      <c r="C341" s="72"/>
      <c r="D341" s="72"/>
      <c r="E341" s="72"/>
    </row>
    <row r="342" spans="1:5" ht="18.75">
      <c r="A342" s="130" t="s">
        <v>814</v>
      </c>
    </row>
    <row r="344" spans="1:5">
      <c r="A344" s="218" t="s">
        <v>815</v>
      </c>
      <c r="B344" s="218"/>
    </row>
    <row r="345" spans="1:5">
      <c r="A345" s="218"/>
      <c r="B345" s="218"/>
      <c r="C345" s="9" t="s">
        <v>21</v>
      </c>
    </row>
    <row r="346" spans="1:5">
      <c r="A346" s="218"/>
      <c r="B346" s="218"/>
    </row>
    <row r="348" spans="1:5">
      <c r="A348" s="164" t="s">
        <v>816</v>
      </c>
    </row>
    <row r="349" spans="1:5">
      <c r="A349" s="165" t="s">
        <v>817</v>
      </c>
      <c r="B349" s="59"/>
    </row>
    <row r="350" spans="1:5">
      <c r="A350" s="165" t="s">
        <v>818</v>
      </c>
      <c r="B350" s="59"/>
    </row>
    <row r="352" spans="1:5">
      <c r="A352" s="218" t="s">
        <v>819</v>
      </c>
    </row>
    <row r="353" spans="1:5">
      <c r="A353" s="218"/>
      <c r="B353" s="9"/>
    </row>
    <row r="355" spans="1:5">
      <c r="A355" s="162" t="s">
        <v>820</v>
      </c>
    </row>
    <row r="356" spans="1:5">
      <c r="A356" s="105" t="s">
        <v>1358</v>
      </c>
      <c r="B356" s="38"/>
    </row>
    <row r="357" spans="1:5">
      <c r="A357" s="105" t="s">
        <v>1359</v>
      </c>
      <c r="B357" s="38"/>
    </row>
    <row r="358" spans="1:5">
      <c r="A358" s="105" t="s">
        <v>1360</v>
      </c>
      <c r="B358" s="56"/>
    </row>
    <row r="365" spans="1:5" ht="18.75">
      <c r="A365" s="217" t="s">
        <v>821</v>
      </c>
      <c r="B365" s="217"/>
      <c r="C365" s="217"/>
      <c r="D365" s="217"/>
      <c r="E365" s="217"/>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uler="0" zoomScaleNormal="100" zoomScalePageLayoutView="110" workbookViewId="0">
      <selection sqref="A1:G1"/>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2" t="s">
        <v>1366</v>
      </c>
      <c r="B1" s="222"/>
      <c r="C1" s="222"/>
      <c r="D1" s="222"/>
      <c r="E1" s="222"/>
      <c r="F1" s="222"/>
      <c r="G1" s="222"/>
      <c r="H1" s="31"/>
    </row>
    <row r="3" spans="1:9" ht="18">
      <c r="A3" s="31" t="s">
        <v>822</v>
      </c>
    </row>
    <row r="4" spans="1:9" ht="15.95" customHeight="1">
      <c r="F4" s="271" t="s">
        <v>823</v>
      </c>
      <c r="G4" s="271"/>
      <c r="H4" s="166"/>
    </row>
    <row r="5" spans="1:9" ht="23.25">
      <c r="A5" s="4" t="s">
        <v>824</v>
      </c>
      <c r="E5" s="8" t="s">
        <v>5</v>
      </c>
      <c r="F5" s="271"/>
      <c r="G5" s="271"/>
      <c r="H5" s="166"/>
      <c r="I5" s="167"/>
    </row>
    <row r="7" spans="1:9" ht="39.950000000000003" customHeight="1">
      <c r="A7" s="218" t="s">
        <v>825</v>
      </c>
      <c r="B7" s="218"/>
      <c r="C7" s="218"/>
      <c r="D7" s="218"/>
      <c r="E7" s="218"/>
      <c r="F7" s="218"/>
      <c r="G7" s="8" t="s">
        <v>5</v>
      </c>
      <c r="I7" s="72"/>
    </row>
    <row r="8" spans="1:9">
      <c r="A8" s="72"/>
      <c r="B8" s="72"/>
      <c r="C8" s="72"/>
      <c r="D8" s="72"/>
      <c r="E8" s="72"/>
      <c r="F8" s="72"/>
      <c r="G8" s="72"/>
      <c r="H8" s="72"/>
      <c r="I8" s="72"/>
    </row>
    <row r="9" spans="1:9" ht="18">
      <c r="A9" s="31" t="s">
        <v>826</v>
      </c>
    </row>
    <row r="11" spans="1:9" ht="39" customHeight="1">
      <c r="A11" s="218" t="s">
        <v>827</v>
      </c>
      <c r="B11" s="218"/>
      <c r="C11" s="218"/>
      <c r="D11" s="218"/>
      <c r="E11" s="218"/>
      <c r="F11" s="218"/>
      <c r="G11" s="218"/>
      <c r="H11" s="72"/>
      <c r="I11" s="72"/>
    </row>
    <row r="12" spans="1:9" ht="39" customHeight="1">
      <c r="A12" s="71"/>
      <c r="B12" s="71"/>
      <c r="C12" s="90" t="s">
        <v>828</v>
      </c>
      <c r="D12" s="90" t="s">
        <v>829</v>
      </c>
      <c r="E12" s="90" t="s">
        <v>830</v>
      </c>
      <c r="F12" s="71"/>
      <c r="G12" s="71"/>
      <c r="H12" s="71"/>
      <c r="I12" s="71"/>
    </row>
    <row r="13" spans="1:9">
      <c r="B13" s="105" t="s">
        <v>511</v>
      </c>
      <c r="C13" s="8">
        <v>1076</v>
      </c>
      <c r="D13" s="8">
        <v>913</v>
      </c>
      <c r="E13" s="8">
        <v>539</v>
      </c>
    </row>
    <row r="14" spans="1:9">
      <c r="B14" s="105" t="s">
        <v>512</v>
      </c>
      <c r="C14" s="8">
        <v>1465</v>
      </c>
      <c r="D14" s="8">
        <v>1292</v>
      </c>
      <c r="E14" s="8">
        <v>674</v>
      </c>
    </row>
    <row r="15" spans="1:9">
      <c r="B15" s="105" t="s">
        <v>513</v>
      </c>
      <c r="C15" s="8">
        <v>16</v>
      </c>
      <c r="D15" s="8">
        <v>14</v>
      </c>
      <c r="E15" s="8">
        <v>9</v>
      </c>
    </row>
    <row r="16" spans="1:9">
      <c r="B16" s="105" t="s">
        <v>556</v>
      </c>
      <c r="C16" s="168">
        <f>SUM(C13:C15)</f>
        <v>2557</v>
      </c>
      <c r="D16" s="168">
        <f>SUM(D13:D15)</f>
        <v>2219</v>
      </c>
      <c r="E16" s="168">
        <f>SUM(E13:E15)</f>
        <v>1222</v>
      </c>
    </row>
    <row r="19" spans="1:7" ht="18">
      <c r="A19" s="31" t="s">
        <v>831</v>
      </c>
    </row>
    <row r="21" spans="1:7">
      <c r="A21" s="4" t="s">
        <v>832</v>
      </c>
    </row>
    <row r="29" spans="1:7" ht="18">
      <c r="A29" s="31" t="s">
        <v>833</v>
      </c>
    </row>
    <row r="31" spans="1:7" ht="35.1" customHeight="1">
      <c r="A31" s="218" t="s">
        <v>834</v>
      </c>
      <c r="B31" s="218"/>
      <c r="C31" s="218"/>
      <c r="D31" s="218"/>
      <c r="E31" s="218"/>
      <c r="F31" s="218"/>
      <c r="G31" s="8" t="s">
        <v>21</v>
      </c>
    </row>
    <row r="33" spans="1:8">
      <c r="A33" s="4" t="s">
        <v>835</v>
      </c>
      <c r="G33" s="96"/>
      <c r="H33" s="96"/>
    </row>
    <row r="34" spans="1:8" ht="24" customHeight="1">
      <c r="B34" s="169" t="s">
        <v>836</v>
      </c>
      <c r="C34" s="44"/>
      <c r="E34" s="170" t="s">
        <v>837</v>
      </c>
      <c r="F34" s="8"/>
      <c r="G34" s="91"/>
    </row>
    <row r="36" spans="1:8" ht="18">
      <c r="A36" s="31" t="s">
        <v>838</v>
      </c>
    </row>
    <row r="38" spans="1:8">
      <c r="A38" s="4" t="s">
        <v>839</v>
      </c>
    </row>
    <row r="39" spans="1:8">
      <c r="B39" s="74" t="s">
        <v>840</v>
      </c>
    </row>
    <row r="41" spans="1:8">
      <c r="A41" s="272" t="s">
        <v>841</v>
      </c>
      <c r="B41" s="272"/>
      <c r="C41" s="272"/>
      <c r="D41" s="272"/>
      <c r="F41" s="8" t="s">
        <v>48</v>
      </c>
    </row>
    <row r="42" spans="1:8">
      <c r="A42" s="272" t="s">
        <v>842</v>
      </c>
      <c r="B42" s="272"/>
      <c r="C42" s="272"/>
      <c r="D42" s="272"/>
      <c r="F42" s="8" t="s">
        <v>48</v>
      </c>
    </row>
    <row r="43" spans="1:8">
      <c r="A43" s="272" t="s">
        <v>843</v>
      </c>
      <c r="B43" s="272"/>
      <c r="C43" s="272"/>
      <c r="D43" s="272"/>
      <c r="F43" s="8" t="s">
        <v>48</v>
      </c>
    </row>
    <row r="44" spans="1:8">
      <c r="A44" s="272" t="s">
        <v>666</v>
      </c>
      <c r="B44" s="272"/>
      <c r="C44" s="272"/>
      <c r="D44" s="272"/>
      <c r="F44" s="8" t="s">
        <v>61</v>
      </c>
    </row>
    <row r="45" spans="1:8">
      <c r="A45" s="272" t="s">
        <v>844</v>
      </c>
      <c r="B45" s="272"/>
      <c r="C45" s="272"/>
      <c r="D45" s="272"/>
      <c r="F45" s="8" t="s">
        <v>56</v>
      </c>
    </row>
    <row r="46" spans="1:8">
      <c r="A46" s="272" t="s">
        <v>845</v>
      </c>
      <c r="B46" s="272"/>
      <c r="C46" s="272"/>
      <c r="D46" s="272"/>
      <c r="F46" s="8" t="s">
        <v>1363</v>
      </c>
    </row>
    <row r="49" spans="1:8" ht="18">
      <c r="A49" s="31" t="s">
        <v>846</v>
      </c>
    </row>
    <row r="50" spans="1:8">
      <c r="A50" s="4" t="s">
        <v>847</v>
      </c>
    </row>
    <row r="52" spans="1:8">
      <c r="B52" s="272" t="s">
        <v>848</v>
      </c>
      <c r="C52" s="272"/>
      <c r="D52" s="272"/>
      <c r="E52" s="44"/>
    </row>
    <row r="54" spans="1:8" ht="18">
      <c r="A54" s="31" t="s">
        <v>849</v>
      </c>
    </row>
    <row r="55" spans="1:8">
      <c r="A55" s="4" t="s">
        <v>850</v>
      </c>
    </row>
    <row r="57" spans="1:8">
      <c r="B57" s="272" t="s">
        <v>848</v>
      </c>
      <c r="C57" s="272"/>
      <c r="D57" s="272"/>
      <c r="E57" s="44">
        <v>2.5</v>
      </c>
    </row>
    <row r="58" spans="1:8" ht="18">
      <c r="A58" s="31" t="s">
        <v>851</v>
      </c>
    </row>
    <row r="59" spans="1:8" ht="114.95" customHeight="1">
      <c r="F59" s="50"/>
    </row>
    <row r="61" spans="1:8" ht="18">
      <c r="A61" s="31" t="s">
        <v>852</v>
      </c>
    </row>
    <row r="62" spans="1:8" ht="24" customHeight="1">
      <c r="A62" s="218" t="s">
        <v>853</v>
      </c>
      <c r="B62" s="218"/>
      <c r="C62" s="218"/>
      <c r="D62" s="218"/>
      <c r="E62" s="218"/>
      <c r="F62" s="218"/>
      <c r="G62" s="72"/>
      <c r="H62" s="72"/>
    </row>
    <row r="63" spans="1:8" ht="24" customHeight="1">
      <c r="A63" s="218"/>
      <c r="B63" s="218"/>
      <c r="C63" s="218"/>
      <c r="D63" s="218"/>
      <c r="E63" s="218"/>
      <c r="F63" s="218"/>
      <c r="G63" s="72"/>
      <c r="H63" s="72"/>
    </row>
    <row r="65" spans="1:6" ht="31.5">
      <c r="B65" s="90" t="s">
        <v>785</v>
      </c>
      <c r="C65" s="90" t="s">
        <v>854</v>
      </c>
      <c r="D65" s="90" t="s">
        <v>855</v>
      </c>
      <c r="E65" s="90" t="s">
        <v>856</v>
      </c>
      <c r="F65" s="90" t="s">
        <v>857</v>
      </c>
    </row>
    <row r="66" spans="1:6">
      <c r="A66" s="118" t="s">
        <v>858</v>
      </c>
      <c r="B66" s="59"/>
      <c r="C66" s="59"/>
      <c r="D66" s="59"/>
      <c r="E66" s="59"/>
    </row>
    <row r="67" spans="1:6">
      <c r="A67" s="118" t="s">
        <v>859</v>
      </c>
      <c r="B67" s="59"/>
      <c r="C67" s="59"/>
      <c r="D67" s="59"/>
      <c r="E67" s="59"/>
    </row>
    <row r="68" spans="1:6">
      <c r="A68" s="118" t="s">
        <v>860</v>
      </c>
      <c r="B68" s="59"/>
      <c r="C68" s="59"/>
      <c r="D68" s="59"/>
      <c r="E68" s="59"/>
    </row>
    <row r="69" spans="1:6">
      <c r="A69" s="118" t="s">
        <v>861</v>
      </c>
      <c r="B69" s="59"/>
      <c r="C69" s="59"/>
      <c r="D69" s="59"/>
      <c r="E69" s="59"/>
    </row>
    <row r="75" spans="1:6" ht="18">
      <c r="A75" s="31" t="s">
        <v>862</v>
      </c>
    </row>
    <row r="77" spans="1:6" ht="39.950000000000003" customHeight="1">
      <c r="A77" s="218" t="s">
        <v>863</v>
      </c>
      <c r="B77" s="218"/>
      <c r="C77" s="218"/>
      <c r="D77" s="218"/>
      <c r="E77" s="18" t="s">
        <v>21</v>
      </c>
    </row>
    <row r="78" spans="1:6" ht="18">
      <c r="A78" s="31" t="s">
        <v>864</v>
      </c>
    </row>
    <row r="79" spans="1:6">
      <c r="A79" s="4" t="s">
        <v>865</v>
      </c>
    </row>
    <row r="80" spans="1:6" ht="66" customHeight="1">
      <c r="F80" s="6"/>
    </row>
    <row r="81" spans="1:4" ht="18">
      <c r="A81" s="31" t="s">
        <v>866</v>
      </c>
    </row>
    <row r="82" spans="1:4">
      <c r="A82" s="4" t="s">
        <v>867</v>
      </c>
    </row>
    <row r="84" spans="1:4">
      <c r="B84" s="4" t="s">
        <v>868</v>
      </c>
      <c r="C84" s="8"/>
    </row>
    <row r="86" spans="1:4" ht="18">
      <c r="A86" s="31" t="s">
        <v>869</v>
      </c>
    </row>
    <row r="87" spans="1:4">
      <c r="A87" s="4" t="s">
        <v>870</v>
      </c>
    </row>
    <row r="89" spans="1:4">
      <c r="A89" s="4" t="s">
        <v>871</v>
      </c>
      <c r="B89" s="44"/>
      <c r="C89" s="4" t="s">
        <v>872</v>
      </c>
      <c r="D89" s="8"/>
    </row>
    <row r="91" spans="1:4" ht="18">
      <c r="A91" s="31" t="s">
        <v>873</v>
      </c>
    </row>
    <row r="92" spans="1:4">
      <c r="A92" s="4" t="s">
        <v>874</v>
      </c>
    </row>
    <row r="94" spans="1:4">
      <c r="A94" s="4" t="s">
        <v>871</v>
      </c>
      <c r="B94" s="44"/>
      <c r="C94" s="4" t="s">
        <v>872</v>
      </c>
      <c r="D94" s="8"/>
    </row>
    <row r="96" spans="1:4" ht="18">
      <c r="A96" s="31" t="s">
        <v>875</v>
      </c>
    </row>
    <row r="97" spans="1:6">
      <c r="A97" s="4" t="s">
        <v>876</v>
      </c>
    </row>
    <row r="99" spans="1:6">
      <c r="A99" s="4" t="s">
        <v>871</v>
      </c>
      <c r="B99" s="44"/>
    </row>
    <row r="101" spans="1:6" ht="18">
      <c r="A101" s="31" t="s">
        <v>877</v>
      </c>
    </row>
    <row r="102" spans="1:6">
      <c r="A102" s="4" t="s">
        <v>878</v>
      </c>
    </row>
    <row r="104" spans="1:6">
      <c r="A104" s="4" t="s">
        <v>871</v>
      </c>
      <c r="B104" s="44">
        <v>30</v>
      </c>
    </row>
    <row r="105" spans="1:6">
      <c r="F105" s="71"/>
    </row>
    <row r="106" spans="1:6">
      <c r="F106" s="71"/>
    </row>
    <row r="107" spans="1:6" ht="18">
      <c r="A107" s="31" t="s">
        <v>879</v>
      </c>
      <c r="F107" s="71"/>
    </row>
    <row r="108" spans="1:6">
      <c r="A108" s="4" t="s">
        <v>880</v>
      </c>
      <c r="F108" s="71"/>
    </row>
    <row r="109" spans="1:6" ht="78" customHeight="1">
      <c r="F109" s="6"/>
    </row>
    <row r="110" spans="1:6" ht="18">
      <c r="A110" s="31" t="s">
        <v>881</v>
      </c>
    </row>
    <row r="111" spans="1:6">
      <c r="A111" s="4" t="s">
        <v>882</v>
      </c>
    </row>
    <row r="116" spans="1:7" ht="18.75">
      <c r="F116" s="80"/>
    </row>
    <row r="117" spans="1:7" ht="18">
      <c r="A117" s="31" t="s">
        <v>883</v>
      </c>
    </row>
    <row r="118" spans="1:7">
      <c r="A118" s="218" t="s">
        <v>884</v>
      </c>
      <c r="B118" s="218"/>
      <c r="C118" s="218"/>
      <c r="D118" s="218"/>
      <c r="E118" s="218"/>
      <c r="F118" s="218"/>
      <c r="G118" s="218"/>
    </row>
    <row r="119" spans="1:7" ht="20.100000000000001" customHeight="1">
      <c r="A119" s="218"/>
      <c r="B119" s="218"/>
      <c r="C119" s="218"/>
      <c r="D119" s="218"/>
      <c r="E119" s="218"/>
      <c r="F119" s="218"/>
      <c r="G119" s="218"/>
    </row>
    <row r="120" spans="1:7">
      <c r="B120" s="105" t="s">
        <v>871</v>
      </c>
      <c r="C120" s="44"/>
      <c r="D120" s="105" t="s">
        <v>872</v>
      </c>
      <c r="E120" s="8"/>
    </row>
    <row r="122" spans="1:7" ht="18">
      <c r="A122" s="31" t="s">
        <v>885</v>
      </c>
    </row>
    <row r="123" spans="1:7">
      <c r="A123" s="218" t="s">
        <v>886</v>
      </c>
      <c r="B123" s="218"/>
      <c r="C123" s="218"/>
      <c r="D123" s="218"/>
      <c r="E123" s="218"/>
      <c r="F123" s="218"/>
      <c r="G123" s="218"/>
    </row>
    <row r="124" spans="1:7" ht="35.1" customHeight="1">
      <c r="A124" s="218"/>
      <c r="B124" s="218"/>
      <c r="C124" s="218"/>
      <c r="D124" s="218"/>
      <c r="E124" s="218"/>
      <c r="F124" s="218"/>
      <c r="G124" s="218"/>
    </row>
    <row r="125" spans="1:7">
      <c r="B125" s="105" t="s">
        <v>871</v>
      </c>
      <c r="C125" s="44"/>
      <c r="D125" s="105" t="s">
        <v>872</v>
      </c>
      <c r="E125" s="8"/>
    </row>
    <row r="127" spans="1:7" ht="18">
      <c r="A127" s="31" t="s">
        <v>887</v>
      </c>
    </row>
    <row r="128" spans="1:7" ht="15.95" customHeight="1">
      <c r="A128" s="218" t="s">
        <v>888</v>
      </c>
      <c r="B128" s="218"/>
      <c r="C128" s="218"/>
      <c r="D128" s="218"/>
      <c r="E128" s="218"/>
      <c r="F128" s="8" t="s">
        <v>5</v>
      </c>
    </row>
    <row r="129" spans="1:8" ht="15.95" customHeight="1">
      <c r="A129" s="218"/>
      <c r="B129" s="218"/>
      <c r="C129" s="218"/>
      <c r="D129" s="218"/>
      <c r="E129" s="218"/>
    </row>
    <row r="130" spans="1:8">
      <c r="A130" s="119"/>
      <c r="B130" s="119"/>
      <c r="C130" s="119"/>
      <c r="D130" s="119"/>
      <c r="E130" s="119"/>
    </row>
    <row r="131" spans="1:8">
      <c r="A131" s="4" t="s">
        <v>889</v>
      </c>
      <c r="F131" s="62"/>
    </row>
    <row r="132" spans="1:8" ht="27.95" customHeight="1"/>
    <row r="133" spans="1:8" ht="18">
      <c r="A133" s="31" t="s">
        <v>890</v>
      </c>
    </row>
    <row r="134" spans="1:8" ht="27" customHeight="1">
      <c r="A134" s="4" t="s">
        <v>891</v>
      </c>
    </row>
    <row r="135" spans="1:8" ht="206.1" customHeight="1">
      <c r="F135" s="6"/>
    </row>
    <row r="136" spans="1:8">
      <c r="F136" s="71"/>
    </row>
    <row r="137" spans="1:8" ht="18.75">
      <c r="A137" s="217" t="s">
        <v>892</v>
      </c>
      <c r="B137" s="217"/>
      <c r="C137" s="217"/>
      <c r="D137" s="217"/>
      <c r="E137" s="217"/>
      <c r="F137" s="217"/>
      <c r="G137" s="217"/>
      <c r="H137" s="70"/>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uler="0" zoomScaleNormal="100" zoomScalePageLayoutView="110" workbookViewId="0">
      <selection sqref="A1:D1"/>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2" t="s">
        <v>893</v>
      </c>
      <c r="B1" s="222"/>
      <c r="C1" s="222"/>
      <c r="D1" s="222"/>
    </row>
    <row r="3" spans="1:4" ht="18">
      <c r="A3" s="31" t="s">
        <v>894</v>
      </c>
    </row>
    <row r="5" spans="1:4">
      <c r="A5" s="171" t="s">
        <v>895</v>
      </c>
    </row>
    <row r="23" spans="1:4" ht="27" customHeight="1"/>
    <row r="25" spans="1:4" ht="27" customHeight="1"/>
    <row r="26" spans="1:4" ht="72" customHeight="1">
      <c r="C26" s="172" t="s">
        <v>896</v>
      </c>
      <c r="D26" s="17"/>
    </row>
    <row r="27" spans="1:4" ht="18">
      <c r="A27" s="31"/>
    </row>
    <row r="28" spans="1:4" ht="18">
      <c r="A28" s="31" t="s">
        <v>897</v>
      </c>
    </row>
    <row r="30" spans="1:4" ht="18">
      <c r="A30" s="31" t="s">
        <v>898</v>
      </c>
    </row>
    <row r="31" spans="1:4" ht="32.1" customHeight="1">
      <c r="A31" s="218" t="s">
        <v>899</v>
      </c>
      <c r="B31" s="218"/>
      <c r="C31" s="218"/>
      <c r="D31" s="218"/>
    </row>
    <row r="32" spans="1:4">
      <c r="A32" s="72"/>
      <c r="B32" s="72"/>
      <c r="C32" s="72"/>
      <c r="D32" s="72"/>
    </row>
    <row r="45" spans="4:4">
      <c r="D45" s="74" t="s">
        <v>900</v>
      </c>
    </row>
    <row r="46" spans="4:4" ht="114" customHeight="1">
      <c r="D46" s="6"/>
    </row>
    <row r="51" spans="1:4" ht="18">
      <c r="A51" s="222" t="s">
        <v>901</v>
      </c>
      <c r="B51" s="222"/>
      <c r="C51" s="222"/>
      <c r="D51" s="222"/>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uler="0" zoomScaleNormal="100" zoomScalePageLayoutView="110" workbookViewId="0">
      <selection sqref="A1:D1"/>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3" t="s">
        <v>902</v>
      </c>
      <c r="B1" s="273"/>
      <c r="C1" s="273"/>
      <c r="D1" s="273"/>
      <c r="E1" s="31"/>
    </row>
    <row r="3" spans="1:5" ht="18">
      <c r="A3" s="31" t="s">
        <v>903</v>
      </c>
    </row>
    <row r="5" spans="1:5">
      <c r="A5" s="218" t="s">
        <v>904</v>
      </c>
      <c r="B5" s="218"/>
      <c r="C5" s="218"/>
      <c r="D5" s="218"/>
    </row>
    <row r="6" spans="1:5">
      <c r="A6" s="218"/>
      <c r="B6" s="218"/>
      <c r="C6" s="218"/>
      <c r="D6" s="218"/>
    </row>
    <row r="8" spans="1:5" ht="31.5">
      <c r="B8" s="82" t="s">
        <v>905</v>
      </c>
      <c r="C8" s="110" t="s">
        <v>906</v>
      </c>
    </row>
    <row r="9" spans="1:5" ht="33.75" customHeight="1">
      <c r="A9" s="170" t="s">
        <v>907</v>
      </c>
      <c r="B9" s="46">
        <v>0.08</v>
      </c>
      <c r="C9" s="46">
        <v>0.08</v>
      </c>
    </row>
    <row r="10" spans="1:5" ht="33.75" customHeight="1">
      <c r="A10" s="169" t="s">
        <v>908</v>
      </c>
      <c r="B10" s="46"/>
      <c r="C10" s="46"/>
    </row>
    <row r="11" spans="1:5" ht="33.75" customHeight="1">
      <c r="A11" s="169" t="s">
        <v>909</v>
      </c>
      <c r="B11" s="46"/>
      <c r="C11" s="46"/>
    </row>
    <row r="12" spans="1:5" ht="33.75" customHeight="1">
      <c r="A12" s="170" t="s">
        <v>910</v>
      </c>
      <c r="B12" s="46">
        <v>0.88</v>
      </c>
      <c r="C12" s="46">
        <v>0.33</v>
      </c>
    </row>
    <row r="13" spans="1:5" ht="33.75" customHeight="1">
      <c r="A13" s="169" t="s">
        <v>911</v>
      </c>
      <c r="B13" s="46">
        <v>0.12</v>
      </c>
      <c r="C13" s="46">
        <v>0.67</v>
      </c>
    </row>
    <row r="14" spans="1:5" ht="33.75" customHeight="1">
      <c r="A14" s="169" t="s">
        <v>912</v>
      </c>
      <c r="B14" s="46">
        <v>3.0000000000000001E-3</v>
      </c>
      <c r="C14" s="46">
        <v>7.0999999999999994E-2</v>
      </c>
    </row>
    <row r="15" spans="1:5" ht="33.75" customHeight="1">
      <c r="A15" s="169" t="s">
        <v>913</v>
      </c>
      <c r="B15" s="13">
        <v>18</v>
      </c>
      <c r="C15" s="13">
        <v>20</v>
      </c>
    </row>
    <row r="16" spans="1:5" ht="33.75" customHeight="1">
      <c r="A16" s="169" t="s">
        <v>914</v>
      </c>
      <c r="B16" s="13">
        <v>18</v>
      </c>
      <c r="C16" s="13">
        <v>21</v>
      </c>
    </row>
    <row r="24" spans="1:1" ht="18">
      <c r="A24" s="31" t="s">
        <v>915</v>
      </c>
    </row>
    <row r="25" spans="1:1">
      <c r="A25" s="4" t="s">
        <v>916</v>
      </c>
    </row>
    <row r="41" spans="1:1" ht="18">
      <c r="A41" s="31" t="s">
        <v>917</v>
      </c>
    </row>
    <row r="43" spans="1:1">
      <c r="A43" s="4" t="s">
        <v>918</v>
      </c>
    </row>
    <row r="45" spans="1:1">
      <c r="A45" s="74" t="s">
        <v>919</v>
      </c>
    </row>
    <row r="46" spans="1:1">
      <c r="A46" s="6"/>
    </row>
    <row r="48" spans="1:1">
      <c r="A48" s="4" t="s">
        <v>920</v>
      </c>
    </row>
    <row r="50" spans="1:1">
      <c r="A50" s="74" t="s">
        <v>919</v>
      </c>
    </row>
    <row r="51" spans="1:1">
      <c r="A51" s="6"/>
    </row>
    <row r="53" spans="1:1">
      <c r="A53" s="4" t="s">
        <v>921</v>
      </c>
    </row>
    <row r="55" spans="1:1">
      <c r="A55" s="74" t="s">
        <v>919</v>
      </c>
    </row>
    <row r="56" spans="1:1">
      <c r="A56" s="6"/>
    </row>
    <row r="57" spans="1:1" ht="18">
      <c r="A57" s="31" t="s">
        <v>922</v>
      </c>
    </row>
    <row r="58" spans="1:1">
      <c r="A58" s="4" t="s">
        <v>923</v>
      </c>
    </row>
    <row r="74" spans="1:1">
      <c r="A74" s="4" t="s">
        <v>924</v>
      </c>
    </row>
    <row r="75" spans="1:1" ht="48" customHeight="1">
      <c r="A75" s="6"/>
    </row>
    <row r="84" spans="1:4" ht="18">
      <c r="A84" s="273" t="s">
        <v>925</v>
      </c>
      <c r="B84" s="273"/>
      <c r="C84" s="273"/>
      <c r="D84" s="273"/>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uler="0" zoomScaleNormal="100" zoomScalePageLayoutView="110" workbookViewId="0">
      <selection sqref="A1:F1"/>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2" t="s">
        <v>926</v>
      </c>
      <c r="B1" s="222"/>
      <c r="C1" s="222"/>
      <c r="D1" s="222"/>
      <c r="E1" s="222"/>
      <c r="F1" s="222"/>
    </row>
    <row r="3" spans="1:6" ht="18">
      <c r="A3" s="31" t="s">
        <v>927</v>
      </c>
    </row>
    <row r="4" spans="1:6">
      <c r="A4" s="4" t="s">
        <v>928</v>
      </c>
    </row>
    <row r="5" spans="1:6" ht="18.95" customHeight="1">
      <c r="B5" s="49"/>
    </row>
    <row r="7" spans="1:6" ht="86.1" customHeight="1">
      <c r="A7" s="278" t="s">
        <v>1368</v>
      </c>
      <c r="B7" s="278"/>
      <c r="C7" s="278"/>
      <c r="D7" s="278"/>
      <c r="E7" s="278"/>
      <c r="F7" s="278"/>
    </row>
    <row r="9" spans="1:6">
      <c r="B9" s="4" t="s">
        <v>929</v>
      </c>
      <c r="C9" s="9"/>
    </row>
    <row r="11" spans="1:6">
      <c r="C11" s="173"/>
      <c r="D11" s="105" t="s">
        <v>930</v>
      </c>
      <c r="E11" s="10">
        <v>45488</v>
      </c>
    </row>
    <row r="14" spans="1:6" ht="18">
      <c r="A14" s="31" t="s">
        <v>931</v>
      </c>
    </row>
    <row r="16" spans="1:6" ht="42.95" customHeight="1">
      <c r="A16" s="279" t="s">
        <v>1369</v>
      </c>
      <c r="B16" s="279"/>
      <c r="C16" s="279"/>
      <c r="D16" s="279"/>
      <c r="E16" s="279"/>
      <c r="F16" s="279"/>
    </row>
    <row r="17" spans="1:6" ht="36.950000000000003" customHeight="1">
      <c r="A17" s="276" t="s">
        <v>932</v>
      </c>
      <c r="B17" s="276"/>
      <c r="C17" s="276"/>
      <c r="D17" s="276"/>
      <c r="E17" s="276"/>
      <c r="F17" s="276"/>
    </row>
    <row r="18" spans="1:6">
      <c r="A18" s="277" t="s">
        <v>933</v>
      </c>
      <c r="B18" s="277"/>
      <c r="C18" s="277"/>
      <c r="D18" s="277"/>
      <c r="E18" s="277"/>
      <c r="F18" s="277"/>
    </row>
    <row r="19" spans="1:6" ht="36.950000000000003" customHeight="1">
      <c r="A19" s="276" t="s">
        <v>934</v>
      </c>
      <c r="B19" s="276"/>
      <c r="C19" s="276"/>
      <c r="D19" s="276"/>
      <c r="E19" s="276"/>
      <c r="F19" s="276"/>
    </row>
    <row r="20" spans="1:6">
      <c r="A20" s="277" t="s">
        <v>935</v>
      </c>
      <c r="B20" s="277"/>
      <c r="C20" s="277"/>
      <c r="D20" s="277"/>
      <c r="E20" s="277"/>
      <c r="F20" s="277"/>
    </row>
    <row r="22" spans="1:6">
      <c r="C22" s="121" t="s">
        <v>936</v>
      </c>
      <c r="D22" s="121" t="s">
        <v>937</v>
      </c>
    </row>
    <row r="23" spans="1:6">
      <c r="B23" s="174" t="s">
        <v>938</v>
      </c>
      <c r="C23" s="174"/>
      <c r="D23" s="174"/>
    </row>
    <row r="24" spans="1:6">
      <c r="B24" s="105" t="s">
        <v>939</v>
      </c>
      <c r="C24" s="47"/>
      <c r="D24" s="47"/>
    </row>
    <row r="25" spans="1:6">
      <c r="B25" s="174" t="s">
        <v>940</v>
      </c>
      <c r="C25" s="175" t="s">
        <v>1387</v>
      </c>
      <c r="D25" s="175"/>
    </row>
    <row r="26" spans="1:6">
      <c r="B26" s="105" t="s">
        <v>941</v>
      </c>
      <c r="C26" s="47">
        <v>15140</v>
      </c>
      <c r="D26" s="47">
        <v>15502</v>
      </c>
    </row>
    <row r="27" spans="1:6">
      <c r="B27" s="105" t="s">
        <v>942</v>
      </c>
      <c r="C27" s="47">
        <v>15140</v>
      </c>
      <c r="D27" s="47">
        <v>15502</v>
      </c>
    </row>
    <row r="28" spans="1:6">
      <c r="B28" s="105" t="s">
        <v>943</v>
      </c>
      <c r="C28" s="47">
        <v>21548</v>
      </c>
      <c r="D28" s="47">
        <v>21894</v>
      </c>
    </row>
    <row r="29" spans="1:6">
      <c r="B29" s="105" t="s">
        <v>944</v>
      </c>
      <c r="C29" s="47"/>
      <c r="D29" s="47"/>
    </row>
    <row r="30" spans="1:6">
      <c r="B30" s="174" t="s">
        <v>945</v>
      </c>
      <c r="C30" s="175"/>
      <c r="D30" s="175"/>
    </row>
    <row r="31" spans="1:6">
      <c r="B31" s="105" t="s">
        <v>946</v>
      </c>
      <c r="C31" s="47">
        <v>0</v>
      </c>
      <c r="D31" s="47">
        <v>0</v>
      </c>
    </row>
    <row r="32" spans="1:6">
      <c r="B32" s="105" t="s">
        <v>947</v>
      </c>
      <c r="C32" s="47">
        <v>11410</v>
      </c>
      <c r="D32" s="47">
        <v>11142</v>
      </c>
    </row>
    <row r="33" spans="1:6">
      <c r="B33" s="105" t="s">
        <v>948</v>
      </c>
      <c r="C33" s="47"/>
      <c r="D33" s="47"/>
    </row>
    <row r="34" spans="1:6">
      <c r="B34" s="105" t="s">
        <v>949</v>
      </c>
      <c r="C34" s="47"/>
      <c r="D34" s="47"/>
    </row>
    <row r="36" spans="1:6" ht="38.1" customHeight="1">
      <c r="A36" s="218" t="s">
        <v>950</v>
      </c>
      <c r="B36" s="218"/>
      <c r="C36" s="218"/>
      <c r="D36" s="218"/>
      <c r="E36" s="48"/>
      <c r="F36" s="72"/>
    </row>
    <row r="37" spans="1:6">
      <c r="A37" s="71"/>
      <c r="B37" s="71"/>
      <c r="C37" s="71"/>
      <c r="D37" s="71"/>
      <c r="E37" s="176"/>
      <c r="F37" s="72"/>
    </row>
    <row r="38" spans="1:6">
      <c r="A38" s="218" t="s">
        <v>951</v>
      </c>
      <c r="B38" s="218"/>
      <c r="C38" s="218"/>
      <c r="D38" s="71"/>
      <c r="E38" s="176"/>
      <c r="F38" s="72"/>
    </row>
    <row r="39" spans="1:6" ht="66.95" customHeight="1">
      <c r="A39" s="71"/>
      <c r="B39" s="6"/>
      <c r="C39" s="71"/>
      <c r="D39" s="71"/>
      <c r="E39" s="176"/>
      <c r="F39" s="72"/>
    </row>
    <row r="40" spans="1:6">
      <c r="A40" s="71"/>
      <c r="B40" s="71"/>
      <c r="C40" s="71"/>
      <c r="D40" s="71"/>
      <c r="E40" s="176"/>
      <c r="F40" s="72"/>
    </row>
    <row r="41" spans="1:6" ht="18">
      <c r="A41" s="31" t="s">
        <v>952</v>
      </c>
    </row>
    <row r="42" spans="1:6">
      <c r="A42" s="4" t="s">
        <v>953</v>
      </c>
    </row>
    <row r="44" spans="1:6">
      <c r="B44" s="105" t="s">
        <v>954</v>
      </c>
      <c r="C44" s="44">
        <v>12</v>
      </c>
    </row>
    <row r="45" spans="1:6">
      <c r="B45" s="105" t="s">
        <v>955</v>
      </c>
      <c r="C45" s="44">
        <v>15</v>
      </c>
    </row>
    <row r="47" spans="1:6" ht="18">
      <c r="A47" s="31" t="s">
        <v>956</v>
      </c>
    </row>
    <row r="48" spans="1:6">
      <c r="A48" s="4" t="s">
        <v>957</v>
      </c>
      <c r="D48" s="8" t="s">
        <v>5</v>
      </c>
    </row>
    <row r="50" spans="1:5" ht="18">
      <c r="A50" s="31" t="s">
        <v>958</v>
      </c>
    </row>
    <row r="51" spans="1:5">
      <c r="A51" s="4" t="s">
        <v>959</v>
      </c>
      <c r="E51" s="8" t="s">
        <v>21</v>
      </c>
    </row>
    <row r="53" spans="1:5">
      <c r="A53" s="74" t="s">
        <v>960</v>
      </c>
      <c r="E53" s="46"/>
    </row>
    <row r="55" spans="1:5" ht="18">
      <c r="A55" s="31" t="s">
        <v>961</v>
      </c>
    </row>
    <row r="56" spans="1:5">
      <c r="A56" s="4" t="s">
        <v>962</v>
      </c>
    </row>
    <row r="58" spans="1:5" ht="39" customHeight="1">
      <c r="C58" s="90" t="s">
        <v>963</v>
      </c>
      <c r="D58" s="90" t="s">
        <v>964</v>
      </c>
      <c r="E58" s="90" t="s">
        <v>965</v>
      </c>
    </row>
    <row r="59" spans="1:5">
      <c r="B59" s="29" t="s">
        <v>966</v>
      </c>
      <c r="C59" s="47">
        <v>800</v>
      </c>
      <c r="D59" s="47">
        <v>800</v>
      </c>
      <c r="E59" s="47">
        <v>800</v>
      </c>
    </row>
    <row r="60" spans="1:5">
      <c r="B60" s="29" t="s">
        <v>967</v>
      </c>
      <c r="C60" s="177"/>
      <c r="D60" s="177"/>
      <c r="E60" s="47">
        <v>6570</v>
      </c>
    </row>
    <row r="61" spans="1:5">
      <c r="B61" s="29" t="s">
        <v>968</v>
      </c>
      <c r="C61" s="177"/>
      <c r="D61" s="47">
        <v>2520</v>
      </c>
      <c r="E61" s="47">
        <v>2520</v>
      </c>
    </row>
    <row r="62" spans="1:5">
      <c r="B62" s="29" t="s">
        <v>969</v>
      </c>
      <c r="C62" s="177"/>
      <c r="D62" s="177"/>
      <c r="E62" s="47"/>
    </row>
    <row r="63" spans="1:5">
      <c r="B63" s="29" t="s">
        <v>970</v>
      </c>
      <c r="C63" s="47">
        <v>1278</v>
      </c>
      <c r="D63" s="47">
        <v>1278</v>
      </c>
      <c r="E63" s="47">
        <v>1278</v>
      </c>
    </row>
    <row r="64" spans="1:5">
      <c r="B64" s="29" t="s">
        <v>971</v>
      </c>
      <c r="C64" s="47">
        <v>1280</v>
      </c>
      <c r="D64" s="47">
        <v>1280</v>
      </c>
      <c r="E64" s="47">
        <v>1280</v>
      </c>
    </row>
    <row r="66" spans="1:6">
      <c r="A66" s="275" t="s">
        <v>972</v>
      </c>
      <c r="B66" s="275"/>
      <c r="C66" s="275"/>
      <c r="D66" s="275"/>
      <c r="E66" s="275"/>
      <c r="F66" s="275"/>
    </row>
    <row r="68" spans="1:6" ht="18">
      <c r="A68" s="31" t="s">
        <v>973</v>
      </c>
    </row>
    <row r="69" spans="1:6">
      <c r="A69" s="4" t="s">
        <v>974</v>
      </c>
    </row>
    <row r="71" spans="1:6">
      <c r="B71" s="178" t="s">
        <v>975</v>
      </c>
      <c r="C71" s="174"/>
    </row>
    <row r="72" spans="1:6">
      <c r="B72" s="272" t="s">
        <v>976</v>
      </c>
      <c r="C72" s="272"/>
      <c r="D72" s="47"/>
    </row>
    <row r="73" spans="1:6">
      <c r="B73" s="178" t="s">
        <v>977</v>
      </c>
      <c r="C73" s="178"/>
      <c r="D73" s="96"/>
    </row>
    <row r="74" spans="1:6">
      <c r="B74" s="272" t="s">
        <v>978</v>
      </c>
      <c r="C74" s="272"/>
      <c r="D74" s="47">
        <v>635</v>
      </c>
    </row>
    <row r="75" spans="1:6">
      <c r="B75" s="272" t="s">
        <v>979</v>
      </c>
      <c r="C75" s="272"/>
      <c r="D75" s="47">
        <v>635</v>
      </c>
    </row>
    <row r="76" spans="1:6">
      <c r="B76" s="272" t="s">
        <v>980</v>
      </c>
      <c r="C76" s="272"/>
      <c r="D76" s="47">
        <v>904</v>
      </c>
    </row>
    <row r="77" spans="1:6">
      <c r="A77" s="272" t="s">
        <v>981</v>
      </c>
      <c r="B77" s="272"/>
      <c r="C77" s="274"/>
      <c r="D77" s="47"/>
    </row>
    <row r="79" spans="1:6" ht="18">
      <c r="A79" s="222" t="s">
        <v>982</v>
      </c>
      <c r="B79" s="222"/>
      <c r="C79" s="222"/>
      <c r="D79" s="222"/>
      <c r="E79" s="222"/>
      <c r="F79" s="222"/>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orientation="landscape"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uler="0" zoomScaleNormal="100" zoomScalePageLayoutView="110" workbookViewId="0">
      <selection sqref="A1:E1"/>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2" t="s">
        <v>983</v>
      </c>
      <c r="B1" s="222"/>
      <c r="C1" s="222"/>
      <c r="D1" s="222"/>
      <c r="E1" s="222"/>
      <c r="F1" s="31"/>
    </row>
    <row r="2" spans="1:6" ht="409.5" customHeight="1">
      <c r="A2" s="218" t="s">
        <v>984</v>
      </c>
      <c r="B2" s="218"/>
      <c r="C2" s="218"/>
      <c r="D2" s="218"/>
      <c r="E2" s="218"/>
      <c r="F2" s="72"/>
    </row>
    <row r="3" spans="1:6">
      <c r="A3" s="218"/>
      <c r="B3" s="218"/>
      <c r="C3" s="218"/>
      <c r="D3" s="218"/>
      <c r="E3" s="218"/>
      <c r="F3" s="72"/>
    </row>
    <row r="4" spans="1:6">
      <c r="A4" s="218"/>
      <c r="B4" s="218"/>
      <c r="C4" s="218"/>
      <c r="D4" s="218"/>
      <c r="E4" s="218"/>
      <c r="F4" s="72"/>
    </row>
    <row r="5" spans="1:6">
      <c r="A5" s="218"/>
      <c r="B5" s="218"/>
      <c r="C5" s="218"/>
      <c r="D5" s="218"/>
      <c r="E5" s="218"/>
      <c r="F5" s="72"/>
    </row>
    <row r="6" spans="1:6">
      <c r="A6" s="218"/>
      <c r="B6" s="218"/>
      <c r="C6" s="218"/>
      <c r="D6" s="218"/>
      <c r="E6" s="218"/>
      <c r="F6" s="72"/>
    </row>
    <row r="7" spans="1:6">
      <c r="A7" s="218"/>
      <c r="B7" s="218"/>
      <c r="C7" s="218"/>
      <c r="D7" s="218"/>
      <c r="E7" s="218"/>
      <c r="F7" s="72"/>
    </row>
    <row r="8" spans="1:6">
      <c r="A8" s="218"/>
      <c r="B8" s="218"/>
      <c r="C8" s="218"/>
      <c r="D8" s="218"/>
      <c r="E8" s="218"/>
      <c r="F8" s="72"/>
    </row>
    <row r="9" spans="1:6" ht="15.95" customHeight="1">
      <c r="A9" s="242" t="s">
        <v>985</v>
      </c>
      <c r="B9" s="242"/>
      <c r="C9" s="242"/>
      <c r="D9" s="242"/>
      <c r="E9" s="242"/>
      <c r="F9" s="179"/>
    </row>
    <row r="10" spans="1:6">
      <c r="A10" s="242"/>
      <c r="B10" s="242"/>
      <c r="C10" s="242"/>
      <c r="D10" s="242"/>
      <c r="E10" s="242"/>
      <c r="F10" s="179"/>
    </row>
    <row r="11" spans="1:6">
      <c r="A11" s="242"/>
      <c r="B11" s="242"/>
      <c r="C11" s="242"/>
      <c r="D11" s="242"/>
      <c r="E11" s="242"/>
      <c r="F11" s="179"/>
    </row>
    <row r="12" spans="1:6">
      <c r="A12" s="242"/>
      <c r="B12" s="242"/>
      <c r="C12" s="242"/>
      <c r="D12" s="242"/>
      <c r="E12" s="242"/>
      <c r="F12" s="179"/>
    </row>
    <row r="13" spans="1:6">
      <c r="A13" s="242"/>
      <c r="B13" s="242"/>
      <c r="C13" s="242"/>
      <c r="D13" s="242"/>
      <c r="E13" s="242"/>
      <c r="F13" s="179"/>
    </row>
    <row r="14" spans="1:6">
      <c r="A14" s="242"/>
      <c r="B14" s="242"/>
      <c r="C14" s="242"/>
      <c r="D14" s="242"/>
      <c r="E14" s="242"/>
      <c r="F14" s="179"/>
    </row>
    <row r="15" spans="1:6">
      <c r="A15" s="242"/>
      <c r="B15" s="242"/>
      <c r="C15" s="242"/>
      <c r="D15" s="242"/>
      <c r="E15" s="242"/>
      <c r="F15" s="179"/>
    </row>
    <row r="16" spans="1:6">
      <c r="A16" s="242"/>
      <c r="B16" s="242"/>
      <c r="C16" s="242"/>
      <c r="D16" s="242"/>
      <c r="E16" s="242"/>
      <c r="F16" s="179"/>
    </row>
    <row r="17" spans="1:10">
      <c r="A17" s="242"/>
      <c r="B17" s="242"/>
      <c r="C17" s="242"/>
      <c r="D17" s="242"/>
      <c r="E17" s="242"/>
      <c r="F17" s="179"/>
    </row>
    <row r="18" spans="1:10">
      <c r="A18" s="242"/>
      <c r="B18" s="242"/>
      <c r="C18" s="242"/>
      <c r="D18" s="242"/>
      <c r="E18" s="242"/>
      <c r="F18" s="179"/>
    </row>
    <row r="19" spans="1:10">
      <c r="A19" s="242"/>
      <c r="B19" s="242"/>
      <c r="C19" s="242"/>
      <c r="D19" s="242"/>
      <c r="E19" s="242"/>
      <c r="F19" s="179"/>
    </row>
    <row r="20" spans="1:10">
      <c r="A20" s="242"/>
      <c r="B20" s="242"/>
      <c r="C20" s="242"/>
      <c r="D20" s="242"/>
      <c r="E20" s="242"/>
      <c r="F20" s="179"/>
    </row>
    <row r="21" spans="1:10">
      <c r="A21" s="242"/>
      <c r="B21" s="242"/>
      <c r="C21" s="242"/>
      <c r="D21" s="242"/>
      <c r="E21" s="242"/>
      <c r="F21" s="179"/>
    </row>
    <row r="22" spans="1:10">
      <c r="A22" s="242"/>
      <c r="B22" s="242"/>
      <c r="C22" s="242"/>
      <c r="D22" s="242"/>
      <c r="E22" s="242"/>
      <c r="F22" s="179"/>
    </row>
    <row r="23" spans="1:10">
      <c r="A23" s="242"/>
      <c r="B23" s="242"/>
      <c r="C23" s="242"/>
      <c r="D23" s="242"/>
      <c r="E23" s="242"/>
      <c r="F23" s="179"/>
    </row>
    <row r="24" spans="1:10">
      <c r="A24" s="242"/>
      <c r="B24" s="242"/>
      <c r="C24" s="242"/>
      <c r="D24" s="242"/>
      <c r="E24" s="242"/>
      <c r="F24" s="179"/>
    </row>
    <row r="25" spans="1:10">
      <c r="A25" s="242"/>
      <c r="B25" s="242"/>
      <c r="C25" s="242"/>
      <c r="D25" s="242"/>
      <c r="E25" s="242"/>
      <c r="F25" s="179"/>
    </row>
    <row r="26" spans="1:10">
      <c r="A26" s="242"/>
      <c r="B26" s="242"/>
      <c r="C26" s="242"/>
      <c r="D26" s="242"/>
      <c r="E26" s="242"/>
      <c r="F26" s="179"/>
    </row>
    <row r="27" spans="1:10">
      <c r="A27" s="242"/>
      <c r="B27" s="242"/>
      <c r="C27" s="242"/>
      <c r="D27" s="242"/>
      <c r="E27" s="242"/>
      <c r="F27" s="179"/>
    </row>
    <row r="28" spans="1:10">
      <c r="A28" s="242"/>
      <c r="B28" s="242"/>
      <c r="C28" s="242"/>
      <c r="D28" s="242"/>
      <c r="E28" s="242"/>
      <c r="F28" s="179"/>
    </row>
    <row r="29" spans="1:10">
      <c r="A29" s="179"/>
      <c r="B29" s="179"/>
      <c r="C29" s="179"/>
      <c r="D29" s="179"/>
      <c r="E29" s="179"/>
      <c r="F29" s="179"/>
    </row>
    <row r="30" spans="1:10" ht="18">
      <c r="A30" s="31" t="s">
        <v>986</v>
      </c>
      <c r="B30" s="31"/>
      <c r="C30" s="179"/>
      <c r="D30" s="179"/>
      <c r="E30" s="179"/>
      <c r="F30" s="180"/>
      <c r="G30" s="180"/>
      <c r="H30" s="180"/>
      <c r="I30" s="180"/>
      <c r="J30" s="180"/>
    </row>
    <row r="31" spans="1:10" ht="18.95" customHeight="1">
      <c r="A31" s="218" t="s">
        <v>987</v>
      </c>
      <c r="B31" s="218"/>
      <c r="C31" s="218"/>
      <c r="D31" s="218"/>
      <c r="E31" s="218"/>
      <c r="F31" s="180"/>
      <c r="G31" s="180"/>
      <c r="H31" s="180"/>
      <c r="I31" s="180"/>
      <c r="J31" s="180"/>
    </row>
    <row r="32" spans="1:10" ht="18.95" customHeight="1">
      <c r="A32" s="218"/>
      <c r="B32" s="218"/>
      <c r="C32" s="218"/>
      <c r="D32" s="218"/>
      <c r="E32" s="218"/>
      <c r="F32" s="180"/>
      <c r="G32" s="180"/>
      <c r="H32" s="180"/>
      <c r="I32" s="180"/>
      <c r="J32" s="180"/>
    </row>
    <row r="33" spans="1:10" ht="18.95" customHeight="1">
      <c r="A33" s="282" t="s">
        <v>988</v>
      </c>
      <c r="B33" s="282"/>
      <c r="C33" s="282"/>
      <c r="D33" s="282"/>
      <c r="E33" s="282"/>
      <c r="F33" s="180"/>
      <c r="G33" s="180"/>
      <c r="H33" s="180"/>
      <c r="I33" s="180"/>
      <c r="J33" s="180"/>
    </row>
    <row r="34" spans="1:10">
      <c r="A34" s="282"/>
      <c r="B34" s="282"/>
      <c r="C34" s="282"/>
      <c r="D34" s="282"/>
      <c r="E34" s="282"/>
      <c r="F34" s="180"/>
      <c r="G34" s="180"/>
      <c r="H34" s="180"/>
      <c r="I34" s="180"/>
      <c r="J34" s="180"/>
    </row>
    <row r="35" spans="1:10" ht="18.95" customHeight="1">
      <c r="A35" s="287" t="s">
        <v>989</v>
      </c>
      <c r="B35" s="287"/>
      <c r="C35" s="287"/>
      <c r="D35" s="287"/>
      <c r="E35" s="287"/>
      <c r="F35" s="179"/>
    </row>
    <row r="36" spans="1:10" ht="18.95" customHeight="1">
      <c r="A36" s="287" t="s">
        <v>990</v>
      </c>
      <c r="B36" s="287"/>
      <c r="C36" s="287"/>
      <c r="D36" s="287"/>
      <c r="E36" s="287"/>
      <c r="F36" s="179"/>
    </row>
    <row r="37" spans="1:10" ht="15.95" customHeight="1">
      <c r="A37" s="287" t="s">
        <v>991</v>
      </c>
      <c r="B37" s="287"/>
      <c r="C37" s="287"/>
      <c r="D37" s="287"/>
      <c r="E37" s="287"/>
      <c r="F37" s="179"/>
    </row>
    <row r="38" spans="1:10">
      <c r="A38" s="287"/>
      <c r="B38" s="287"/>
      <c r="C38" s="287"/>
      <c r="D38" s="287"/>
      <c r="E38" s="287"/>
      <c r="F38" s="179"/>
    </row>
    <row r="39" spans="1:10">
      <c r="A39" s="181"/>
      <c r="B39" s="181"/>
      <c r="C39" s="181"/>
      <c r="D39" s="181"/>
      <c r="E39" s="181"/>
      <c r="F39" s="179"/>
    </row>
    <row r="40" spans="1:10">
      <c r="A40" s="288" t="s">
        <v>992</v>
      </c>
      <c r="B40" s="288"/>
      <c r="C40" s="288"/>
      <c r="D40" s="288"/>
      <c r="E40" s="288"/>
    </row>
    <row r="41" spans="1:10">
      <c r="A41" s="157" t="s">
        <v>993</v>
      </c>
    </row>
    <row r="43" spans="1:10">
      <c r="B43" s="3" t="s">
        <v>19</v>
      </c>
    </row>
    <row r="45" spans="1:10">
      <c r="A45" s="4" t="s">
        <v>994</v>
      </c>
    </row>
    <row r="47" spans="1:10">
      <c r="B47" s="3" t="s">
        <v>20</v>
      </c>
    </row>
    <row r="49" spans="1:4" ht="78" customHeight="1">
      <c r="A49" s="286" t="s">
        <v>986</v>
      </c>
      <c r="B49" s="286"/>
      <c r="C49" s="18" t="s">
        <v>995</v>
      </c>
      <c r="D49" s="18" t="s">
        <v>996</v>
      </c>
    </row>
    <row r="50" spans="1:4" ht="15.95" customHeight="1">
      <c r="A50" s="284" t="s">
        <v>997</v>
      </c>
      <c r="B50" s="182" t="s">
        <v>998</v>
      </c>
      <c r="C50" s="51">
        <v>33226423</v>
      </c>
      <c r="D50" s="51">
        <v>0</v>
      </c>
    </row>
    <row r="51" spans="1:4" ht="31.5">
      <c r="A51" s="284"/>
      <c r="B51" s="183" t="s">
        <v>999</v>
      </c>
      <c r="C51" s="51">
        <v>16416742</v>
      </c>
      <c r="D51" s="51">
        <v>2316781</v>
      </c>
    </row>
    <row r="52" spans="1:4" ht="84" customHeight="1">
      <c r="A52" s="284"/>
      <c r="B52" s="183" t="s">
        <v>1000</v>
      </c>
      <c r="C52" s="51">
        <v>55673425</v>
      </c>
      <c r="D52" s="51">
        <v>22995028</v>
      </c>
    </row>
    <row r="53" spans="1:4" ht="47.25">
      <c r="A53" s="284"/>
      <c r="B53" s="183" t="s">
        <v>1001</v>
      </c>
      <c r="C53" s="51">
        <v>4519775</v>
      </c>
      <c r="D53" s="51">
        <v>2374575</v>
      </c>
    </row>
    <row r="54" spans="1:4">
      <c r="A54" s="284"/>
      <c r="B54" s="184" t="s">
        <v>1002</v>
      </c>
      <c r="C54" s="185">
        <f>SUM(C50:C53)</f>
        <v>109836365</v>
      </c>
      <c r="D54" s="185">
        <f>SUM(D50:D53)</f>
        <v>27686384</v>
      </c>
    </row>
    <row r="55" spans="1:4" ht="31.5">
      <c r="A55" s="285" t="s">
        <v>1003</v>
      </c>
      <c r="B55" s="183" t="s">
        <v>1004</v>
      </c>
      <c r="C55" s="47">
        <v>49444642</v>
      </c>
      <c r="D55" s="47">
        <v>48490773</v>
      </c>
    </row>
    <row r="56" spans="1:4">
      <c r="A56" s="285"/>
      <c r="B56" s="182" t="s">
        <v>1005</v>
      </c>
      <c r="C56" s="47">
        <v>3045627</v>
      </c>
      <c r="D56" s="177"/>
    </row>
    <row r="57" spans="1:4" ht="47.25">
      <c r="A57" s="285"/>
      <c r="B57" s="183" t="s">
        <v>1006</v>
      </c>
      <c r="C57" s="47">
        <v>0</v>
      </c>
      <c r="D57" s="47">
        <v>0</v>
      </c>
    </row>
    <row r="58" spans="1:4">
      <c r="A58" s="285"/>
      <c r="B58" s="186" t="s">
        <v>1007</v>
      </c>
      <c r="C58" s="187">
        <f>SUM(C55:C57)</f>
        <v>52490269</v>
      </c>
      <c r="D58" s="187">
        <f>SUM(D55+D57)</f>
        <v>48490773</v>
      </c>
    </row>
    <row r="59" spans="1:4">
      <c r="A59" s="285" t="s">
        <v>1008</v>
      </c>
      <c r="B59" s="182" t="s">
        <v>1009</v>
      </c>
      <c r="C59" s="47">
        <v>10425263</v>
      </c>
      <c r="D59" s="47">
        <v>47193464</v>
      </c>
    </row>
    <row r="60" spans="1:4">
      <c r="A60" s="285"/>
      <c r="B60" s="182" t="s">
        <v>1010</v>
      </c>
      <c r="C60" s="47"/>
      <c r="D60" s="47"/>
    </row>
    <row r="61" spans="1:4">
      <c r="A61" s="285"/>
      <c r="B61" s="182" t="s">
        <v>1011</v>
      </c>
      <c r="C61" s="47">
        <v>1424950</v>
      </c>
      <c r="D61" s="47">
        <v>3051637</v>
      </c>
    </row>
    <row r="64" spans="1:4" ht="18">
      <c r="A64" s="31" t="s">
        <v>1012</v>
      </c>
    </row>
    <row r="65" spans="1:5">
      <c r="A65" s="218" t="s">
        <v>1013</v>
      </c>
      <c r="B65" s="218"/>
      <c r="C65" s="218"/>
      <c r="D65" s="218"/>
      <c r="E65" s="218"/>
    </row>
    <row r="66" spans="1:5">
      <c r="A66" s="218"/>
      <c r="B66" s="218"/>
      <c r="C66" s="218"/>
      <c r="D66" s="218"/>
      <c r="E66" s="218"/>
    </row>
    <row r="67" spans="1:5">
      <c r="A67" s="281" t="s">
        <v>1014</v>
      </c>
      <c r="B67" s="281"/>
      <c r="C67" s="281"/>
      <c r="D67" s="281"/>
      <c r="E67" s="281"/>
    </row>
    <row r="68" spans="1:5">
      <c r="A68" s="281" t="s">
        <v>1015</v>
      </c>
      <c r="B68" s="281"/>
      <c r="C68" s="281"/>
      <c r="D68" s="281"/>
      <c r="E68" s="281"/>
    </row>
    <row r="69" spans="1:5">
      <c r="A69" s="282" t="s">
        <v>1016</v>
      </c>
      <c r="B69" s="282"/>
      <c r="C69" s="282"/>
      <c r="D69" s="282"/>
      <c r="E69" s="282"/>
    </row>
    <row r="70" spans="1:5">
      <c r="A70" s="282"/>
      <c r="B70" s="282"/>
      <c r="C70" s="282"/>
      <c r="D70" s="282"/>
      <c r="E70" s="282"/>
    </row>
    <row r="71" spans="1:5">
      <c r="A71" s="283" t="s">
        <v>1017</v>
      </c>
      <c r="B71" s="283"/>
      <c r="C71" s="283"/>
      <c r="D71" s="283"/>
      <c r="E71" s="283"/>
    </row>
    <row r="73" spans="1:5" ht="31.5">
      <c r="C73" s="188" t="s">
        <v>1018</v>
      </c>
      <c r="D73" s="188" t="s">
        <v>1019</v>
      </c>
      <c r="E73" s="188" t="s">
        <v>1020</v>
      </c>
    </row>
    <row r="74" spans="1:5" ht="51" customHeight="1">
      <c r="A74" s="118"/>
      <c r="B74" s="111" t="s">
        <v>1021</v>
      </c>
      <c r="C74" s="13">
        <v>4820</v>
      </c>
      <c r="D74" s="13">
        <v>17188</v>
      </c>
      <c r="E74" s="13">
        <v>1903</v>
      </c>
    </row>
    <row r="75" spans="1:5" ht="51" customHeight="1">
      <c r="A75" s="118"/>
      <c r="B75" s="111" t="s">
        <v>1022</v>
      </c>
      <c r="C75" s="13">
        <v>4693</v>
      </c>
      <c r="D75" s="13">
        <v>16226</v>
      </c>
      <c r="E75" s="13">
        <v>1437</v>
      </c>
    </row>
    <row r="76" spans="1:5" ht="51" customHeight="1">
      <c r="A76" s="118"/>
      <c r="B76" s="111" t="s">
        <v>1023</v>
      </c>
      <c r="C76" s="13">
        <v>3223</v>
      </c>
      <c r="D76" s="13">
        <v>9947</v>
      </c>
      <c r="E76" s="13">
        <v>850</v>
      </c>
    </row>
    <row r="77" spans="1:5" ht="51" customHeight="1">
      <c r="A77" s="118"/>
      <c r="B77" s="111" t="s">
        <v>1024</v>
      </c>
      <c r="C77" s="13">
        <v>3210</v>
      </c>
      <c r="D77" s="13">
        <v>9868</v>
      </c>
      <c r="E77" s="13">
        <v>812</v>
      </c>
    </row>
    <row r="78" spans="1:5" ht="51" customHeight="1">
      <c r="A78" s="118"/>
      <c r="B78" s="111" t="s">
        <v>1025</v>
      </c>
      <c r="C78" s="13">
        <v>3160</v>
      </c>
      <c r="D78" s="13">
        <v>8966</v>
      </c>
      <c r="E78" s="13">
        <v>707</v>
      </c>
    </row>
    <row r="79" spans="1:5" ht="51" customHeight="1">
      <c r="A79" s="118"/>
      <c r="B79" s="111" t="s">
        <v>1026</v>
      </c>
      <c r="C79" s="52">
        <v>2286</v>
      </c>
      <c r="D79" s="52">
        <v>7318</v>
      </c>
      <c r="E79" s="52">
        <v>707</v>
      </c>
    </row>
    <row r="80" spans="1:5" ht="51" customHeight="1">
      <c r="A80" s="118"/>
      <c r="B80" s="111" t="s">
        <v>1027</v>
      </c>
      <c r="C80" s="52">
        <v>479</v>
      </c>
      <c r="D80" s="52">
        <v>1140</v>
      </c>
      <c r="E80" s="52">
        <v>22</v>
      </c>
    </row>
    <row r="81" spans="1:5" ht="51" customHeight="1">
      <c r="A81" s="118"/>
      <c r="B81" s="111" t="s">
        <v>1028</v>
      </c>
      <c r="C81" s="52">
        <v>845</v>
      </c>
      <c r="D81" s="52">
        <v>2428</v>
      </c>
      <c r="E81" s="52">
        <v>86</v>
      </c>
    </row>
    <row r="82" spans="1:5" ht="113.1" customHeight="1">
      <c r="A82" s="118"/>
      <c r="B82" s="111" t="s">
        <v>1029</v>
      </c>
      <c r="C82" s="41">
        <v>0.80600000000000005</v>
      </c>
      <c r="D82" s="41">
        <v>0.73799999999999999</v>
      </c>
      <c r="E82" s="41">
        <v>0.501</v>
      </c>
    </row>
    <row r="83" spans="1:5" ht="75.95" customHeight="1">
      <c r="A83" s="118"/>
      <c r="B83" s="111" t="s">
        <v>1030</v>
      </c>
      <c r="C83" s="47">
        <v>16559</v>
      </c>
      <c r="D83" s="47">
        <v>13966</v>
      </c>
      <c r="E83" s="47">
        <v>7427</v>
      </c>
    </row>
    <row r="84" spans="1:5" ht="51" customHeight="1">
      <c r="A84" s="118"/>
      <c r="B84" s="111" t="s">
        <v>1031</v>
      </c>
      <c r="C84" s="47">
        <v>14051</v>
      </c>
      <c r="D84" s="47">
        <v>11914</v>
      </c>
      <c r="E84" s="47">
        <v>5925</v>
      </c>
    </row>
    <row r="85" spans="1:5" ht="51" customHeight="1">
      <c r="A85" s="118"/>
      <c r="B85" s="111" t="s">
        <v>1032</v>
      </c>
      <c r="C85" s="47">
        <v>3458</v>
      </c>
      <c r="D85" s="47">
        <v>3858</v>
      </c>
      <c r="E85" s="47">
        <v>3533</v>
      </c>
    </row>
    <row r="86" spans="1:5" ht="66.95" customHeight="1">
      <c r="A86" s="118"/>
      <c r="B86" s="111" t="s">
        <v>1033</v>
      </c>
      <c r="C86" s="47">
        <v>2745</v>
      </c>
      <c r="D86" s="47">
        <v>3562</v>
      </c>
      <c r="E86" s="47">
        <v>3471</v>
      </c>
    </row>
    <row r="88" spans="1:5" ht="18">
      <c r="A88" s="31" t="s">
        <v>1034</v>
      </c>
    </row>
    <row r="89" spans="1:5">
      <c r="A89" s="218" t="s">
        <v>1035</v>
      </c>
      <c r="B89" s="218"/>
      <c r="C89" s="218"/>
      <c r="D89" s="218"/>
      <c r="E89" s="218"/>
    </row>
    <row r="90" spans="1:5">
      <c r="A90" s="218"/>
      <c r="B90" s="218"/>
      <c r="C90" s="218"/>
      <c r="D90" s="218"/>
      <c r="E90" s="218"/>
    </row>
    <row r="91" spans="1:5">
      <c r="A91" s="281" t="s">
        <v>1036</v>
      </c>
      <c r="B91" s="281"/>
      <c r="C91" s="281"/>
      <c r="D91" s="281"/>
      <c r="E91" s="281"/>
    </row>
    <row r="92" spans="1:5">
      <c r="A92" s="282" t="s">
        <v>1037</v>
      </c>
      <c r="B92" s="282"/>
      <c r="C92" s="282"/>
      <c r="D92" s="282"/>
      <c r="E92" s="282"/>
    </row>
    <row r="93" spans="1:5">
      <c r="A93" s="282"/>
      <c r="B93" s="282"/>
      <c r="C93" s="282"/>
      <c r="D93" s="282"/>
      <c r="E93" s="282"/>
    </row>
    <row r="94" spans="1:5">
      <c r="A94" s="283" t="s">
        <v>1038</v>
      </c>
      <c r="B94" s="283"/>
      <c r="C94" s="283"/>
      <c r="D94" s="283"/>
      <c r="E94" s="283"/>
    </row>
    <row r="97" spans="1:5" ht="31.5">
      <c r="C97" s="188" t="s">
        <v>1018</v>
      </c>
      <c r="D97" s="188" t="s">
        <v>1019</v>
      </c>
      <c r="E97" s="188" t="s">
        <v>1020</v>
      </c>
    </row>
    <row r="98" spans="1:5" ht="84.75" customHeight="1">
      <c r="B98" s="111" t="s">
        <v>1039</v>
      </c>
      <c r="C98" s="52">
        <v>1177</v>
      </c>
      <c r="D98" s="52">
        <v>4479</v>
      </c>
      <c r="E98" s="52">
        <v>177</v>
      </c>
    </row>
    <row r="99" spans="1:5" ht="84.75" customHeight="1">
      <c r="B99" s="111" t="s">
        <v>1040</v>
      </c>
      <c r="C99" s="47">
        <v>4592</v>
      </c>
      <c r="D99" s="47">
        <v>4554</v>
      </c>
      <c r="E99" s="47">
        <v>2600</v>
      </c>
    </row>
    <row r="100" spans="1:5" ht="84.75" customHeight="1">
      <c r="B100" s="111" t="s">
        <v>1041</v>
      </c>
      <c r="C100" s="52">
        <v>63</v>
      </c>
      <c r="D100" s="52">
        <v>241</v>
      </c>
      <c r="E100" s="52">
        <v>5</v>
      </c>
    </row>
    <row r="101" spans="1:5" ht="84.75" customHeight="1">
      <c r="B101" s="111" t="s">
        <v>1042</v>
      </c>
      <c r="C101" s="47">
        <v>8664</v>
      </c>
      <c r="D101" s="47">
        <v>10998</v>
      </c>
      <c r="E101" s="47">
        <v>7634</v>
      </c>
    </row>
    <row r="102" spans="1:5">
      <c r="A102" s="29" t="s">
        <v>1043</v>
      </c>
    </row>
    <row r="104" spans="1:5">
      <c r="A104" s="29" t="s">
        <v>1044</v>
      </c>
    </row>
    <row r="105" spans="1:5">
      <c r="A105" s="282" t="s">
        <v>1045</v>
      </c>
      <c r="B105" s="282"/>
      <c r="C105" s="282"/>
      <c r="D105" s="282"/>
      <c r="E105" s="282"/>
    </row>
    <row r="106" spans="1:5">
      <c r="A106" s="282"/>
      <c r="B106" s="282"/>
      <c r="C106" s="282"/>
      <c r="D106" s="282"/>
      <c r="E106" s="282"/>
    </row>
    <row r="107" spans="1:5">
      <c r="A107" s="280" t="s">
        <v>1046</v>
      </c>
      <c r="B107" s="280"/>
      <c r="C107" s="280"/>
      <c r="D107" s="280"/>
      <c r="E107" s="280"/>
    </row>
    <row r="108" spans="1:5">
      <c r="A108" s="281" t="s">
        <v>1047</v>
      </c>
      <c r="B108" s="281"/>
      <c r="C108" s="281"/>
      <c r="D108" s="281"/>
      <c r="E108" s="281"/>
    </row>
    <row r="110" spans="1:5">
      <c r="A110" s="29" t="s">
        <v>1048</v>
      </c>
    </row>
    <row r="111" spans="1:5">
      <c r="A111" s="280" t="s">
        <v>1049</v>
      </c>
      <c r="B111" s="280"/>
      <c r="C111" s="280"/>
      <c r="D111" s="280"/>
      <c r="E111" s="280"/>
    </row>
    <row r="112" spans="1:5">
      <c r="A112" s="280" t="s">
        <v>1050</v>
      </c>
      <c r="B112" s="280"/>
      <c r="C112" s="280"/>
      <c r="D112" s="280"/>
      <c r="E112" s="280"/>
    </row>
    <row r="113" spans="1:5">
      <c r="A113" s="280" t="s">
        <v>1051</v>
      </c>
      <c r="B113" s="280"/>
      <c r="C113" s="280"/>
      <c r="D113" s="280"/>
      <c r="E113" s="280"/>
    </row>
    <row r="114" spans="1:5">
      <c r="A114" s="280" t="s">
        <v>1052</v>
      </c>
      <c r="B114" s="280"/>
      <c r="C114" s="280"/>
      <c r="D114" s="280"/>
      <c r="E114" s="280"/>
    </row>
    <row r="115" spans="1:5">
      <c r="A115" s="280" t="s">
        <v>1053</v>
      </c>
      <c r="B115" s="280"/>
      <c r="C115" s="280"/>
      <c r="D115" s="280"/>
      <c r="E115" s="280"/>
    </row>
    <row r="118" spans="1:5" ht="18">
      <c r="A118" s="31" t="s">
        <v>1054</v>
      </c>
    </row>
    <row r="119" spans="1:5" ht="48" customHeight="1">
      <c r="A119" s="218" t="s">
        <v>1055</v>
      </c>
      <c r="B119" s="218"/>
      <c r="C119" s="218"/>
      <c r="D119" s="53">
        <v>2936</v>
      </c>
      <c r="E119" s="72"/>
    </row>
    <row r="120" spans="1:5">
      <c r="A120" s="72"/>
      <c r="B120" s="72"/>
      <c r="C120" s="72"/>
      <c r="D120" s="72"/>
      <c r="E120" s="72"/>
    </row>
    <row r="121" spans="1:5" ht="18">
      <c r="A121" s="31" t="s">
        <v>1056</v>
      </c>
      <c r="B121" s="72"/>
      <c r="C121" s="72"/>
    </row>
    <row r="122" spans="1:5">
      <c r="A122" s="218" t="s">
        <v>1057</v>
      </c>
      <c r="B122" s="218"/>
      <c r="C122" s="218"/>
      <c r="D122" s="218"/>
      <c r="E122" s="218"/>
    </row>
    <row r="123" spans="1:5">
      <c r="A123" s="218"/>
      <c r="B123" s="218"/>
      <c r="C123" s="218"/>
      <c r="D123" s="218"/>
      <c r="E123" s="218"/>
    </row>
    <row r="125" spans="1:5">
      <c r="A125" s="282" t="s">
        <v>1058</v>
      </c>
      <c r="B125" s="282"/>
      <c r="C125" s="282"/>
      <c r="D125" s="282"/>
      <c r="E125" s="282"/>
    </row>
    <row r="126" spans="1:5">
      <c r="A126" s="282"/>
      <c r="B126" s="282"/>
      <c r="C126" s="282"/>
      <c r="D126" s="282"/>
      <c r="E126" s="282"/>
    </row>
    <row r="128" spans="1:5">
      <c r="A128" s="282" t="s">
        <v>1059</v>
      </c>
      <c r="B128" s="282"/>
      <c r="C128" s="282"/>
      <c r="D128" s="282"/>
      <c r="E128" s="282"/>
    </row>
    <row r="129" spans="1:5">
      <c r="A129" s="282"/>
      <c r="B129" s="282"/>
      <c r="C129" s="282"/>
      <c r="D129" s="282"/>
      <c r="E129" s="282"/>
    </row>
    <row r="130" spans="1:5">
      <c r="A130" s="282"/>
      <c r="B130" s="282"/>
      <c r="C130" s="282"/>
      <c r="D130" s="282"/>
      <c r="E130" s="282"/>
    </row>
    <row r="133" spans="1:5" ht="157.5">
      <c r="B133" s="110" t="s">
        <v>1060</v>
      </c>
      <c r="C133" s="82" t="s">
        <v>1061</v>
      </c>
      <c r="D133" s="82" t="s">
        <v>1062</v>
      </c>
      <c r="E133" s="82" t="s">
        <v>1063</v>
      </c>
    </row>
    <row r="134" spans="1:5" ht="93.95" customHeight="1">
      <c r="B134" s="189" t="s">
        <v>1064</v>
      </c>
      <c r="C134" s="52">
        <v>1844</v>
      </c>
      <c r="D134" s="16">
        <v>0.628</v>
      </c>
      <c r="E134" s="22">
        <v>28168</v>
      </c>
    </row>
    <row r="135" spans="1:5" ht="78.95" customHeight="1">
      <c r="B135" s="189" t="s">
        <v>1065</v>
      </c>
      <c r="C135" s="52">
        <v>1817</v>
      </c>
      <c r="D135" s="16">
        <v>0.61899999999999999</v>
      </c>
      <c r="E135" s="22">
        <v>22817</v>
      </c>
    </row>
    <row r="136" spans="1:5" ht="47.1" customHeight="1">
      <c r="B136" s="190" t="s">
        <v>1066</v>
      </c>
      <c r="C136" s="52"/>
      <c r="D136" s="16"/>
      <c r="E136" s="22"/>
    </row>
    <row r="137" spans="1:5" ht="47.1" customHeight="1">
      <c r="B137" s="190" t="s">
        <v>1067</v>
      </c>
      <c r="C137" s="52"/>
      <c r="D137" s="16"/>
      <c r="E137" s="22"/>
    </row>
    <row r="138" spans="1:5" ht="47.1" customHeight="1">
      <c r="B138" s="190" t="s">
        <v>1068</v>
      </c>
      <c r="C138" s="52">
        <v>334</v>
      </c>
      <c r="D138" s="16">
        <v>0.114</v>
      </c>
      <c r="E138" s="22">
        <v>31387</v>
      </c>
    </row>
    <row r="139" spans="1:5" ht="29.1" customHeight="1">
      <c r="B139" s="191"/>
      <c r="C139" s="96"/>
      <c r="D139" s="192"/>
      <c r="E139" s="193"/>
    </row>
    <row r="141" spans="1:5" ht="18">
      <c r="A141" s="31" t="s">
        <v>1069</v>
      </c>
    </row>
    <row r="142" spans="1:5">
      <c r="A142" s="4" t="s">
        <v>1070</v>
      </c>
      <c r="D142" s="96"/>
    </row>
    <row r="143" spans="1:5">
      <c r="B143" s="194" t="s">
        <v>1071</v>
      </c>
      <c r="C143" s="135" t="str">
        <f>B43</f>
        <v>2023-2024 Estimated</v>
      </c>
    </row>
    <row r="145" spans="1:5">
      <c r="A145" s="4" t="s">
        <v>1072</v>
      </c>
    </row>
    <row r="153" spans="1:5" ht="47.1" customHeight="1">
      <c r="A153" s="218" t="s">
        <v>1073</v>
      </c>
      <c r="B153" s="218"/>
      <c r="C153" s="218"/>
      <c r="D153" s="53">
        <v>215</v>
      </c>
      <c r="E153" s="72"/>
    </row>
    <row r="154" spans="1:5">
      <c r="A154" s="72"/>
      <c r="B154" s="72"/>
      <c r="C154" s="72"/>
      <c r="D154" s="72"/>
      <c r="E154" s="72"/>
    </row>
    <row r="155" spans="1:5" ht="47.1" customHeight="1">
      <c r="A155" s="218" t="s">
        <v>1074</v>
      </c>
      <c r="B155" s="218"/>
      <c r="C155" s="218"/>
      <c r="D155" s="47">
        <v>8564</v>
      </c>
    </row>
    <row r="156" spans="1:5">
      <c r="A156" s="72"/>
      <c r="B156" s="72"/>
      <c r="C156" s="72"/>
    </row>
    <row r="157" spans="1:5" ht="48.95" customHeight="1">
      <c r="A157" s="218" t="s">
        <v>1075</v>
      </c>
      <c r="B157" s="218"/>
      <c r="C157" s="218"/>
      <c r="D157" s="47">
        <v>1841356</v>
      </c>
    </row>
    <row r="159" spans="1:5" ht="18">
      <c r="A159" s="31" t="s">
        <v>1076</v>
      </c>
    </row>
    <row r="160" spans="1:5">
      <c r="A160" s="4" t="s">
        <v>1077</v>
      </c>
    </row>
    <row r="166" spans="1:4">
      <c r="C166" s="105" t="s">
        <v>1078</v>
      </c>
      <c r="D166" s="50"/>
    </row>
    <row r="167" spans="1:4">
      <c r="A167" s="105"/>
    </row>
    <row r="168" spans="1:4" ht="18">
      <c r="A168" s="31" t="s">
        <v>1079</v>
      </c>
    </row>
    <row r="169" spans="1:4">
      <c r="A169" s="4" t="s">
        <v>1080</v>
      </c>
    </row>
    <row r="177" spans="1:4">
      <c r="B177" s="105" t="s">
        <v>1078</v>
      </c>
      <c r="C177" s="50"/>
    </row>
    <row r="180" spans="1:4" ht="18">
      <c r="A180" s="31" t="s">
        <v>1081</v>
      </c>
    </row>
    <row r="182" spans="1:4">
      <c r="A182" s="195" t="s">
        <v>1082</v>
      </c>
      <c r="D182" s="8" t="s">
        <v>21</v>
      </c>
    </row>
    <row r="183" spans="1:4">
      <c r="A183" s="74" t="s">
        <v>1083</v>
      </c>
      <c r="B183" s="74"/>
    </row>
    <row r="184" spans="1:4">
      <c r="A184" s="195"/>
    </row>
    <row r="185" spans="1:4">
      <c r="A185" s="4" t="s">
        <v>1084</v>
      </c>
      <c r="C185" s="25"/>
    </row>
    <row r="187" spans="1:4">
      <c r="A187" s="4" t="s">
        <v>1085</v>
      </c>
      <c r="C187" s="25"/>
    </row>
    <row r="189" spans="1:4" ht="18">
      <c r="A189" s="31" t="s">
        <v>1086</v>
      </c>
    </row>
    <row r="190" spans="1:4">
      <c r="A190" s="4" t="s">
        <v>1087</v>
      </c>
    </row>
    <row r="192" spans="1:4">
      <c r="A192" s="4" t="s">
        <v>1088</v>
      </c>
      <c r="C192" s="25"/>
    </row>
    <row r="194" spans="1:3">
      <c r="A194" s="4" t="s">
        <v>1089</v>
      </c>
      <c r="C194" s="59"/>
    </row>
    <row r="196" spans="1:3" ht="18">
      <c r="A196" s="31" t="s">
        <v>1090</v>
      </c>
    </row>
    <row r="198" spans="1:3">
      <c r="B198" s="4" t="s">
        <v>1091</v>
      </c>
      <c r="C198" s="59">
        <v>45047</v>
      </c>
    </row>
    <row r="199" spans="1:3">
      <c r="B199" s="4" t="s">
        <v>1092</v>
      </c>
      <c r="C199" s="60">
        <v>5</v>
      </c>
    </row>
    <row r="200" spans="1:3" ht="18">
      <c r="A200" s="31" t="s">
        <v>1093</v>
      </c>
    </row>
    <row r="201" spans="1:3">
      <c r="A201" s="4" t="s">
        <v>1094</v>
      </c>
    </row>
    <row r="209" spans="1:5">
      <c r="D209" s="105" t="s">
        <v>1095</v>
      </c>
      <c r="E209" s="50"/>
    </row>
    <row r="211" spans="1:5" ht="18">
      <c r="A211" s="31" t="s">
        <v>1096</v>
      </c>
    </row>
    <row r="212" spans="1:5">
      <c r="A212" s="4" t="s">
        <v>1094</v>
      </c>
    </row>
    <row r="220" spans="1:5">
      <c r="C220" s="105" t="s">
        <v>1095</v>
      </c>
      <c r="D220" s="6"/>
    </row>
    <row r="222" spans="1:5" ht="6.95" customHeight="1"/>
    <row r="223" spans="1:5" ht="18">
      <c r="A223" s="31" t="s">
        <v>1097</v>
      </c>
    </row>
    <row r="224" spans="1:5">
      <c r="A224" s="4" t="s">
        <v>1098</v>
      </c>
    </row>
    <row r="233" spans="1:1" ht="18">
      <c r="A233" s="31" t="s">
        <v>1097</v>
      </c>
    </row>
    <row r="234" spans="1:1">
      <c r="A234" s="4" t="s">
        <v>1099</v>
      </c>
    </row>
    <row r="246" spans="1:7" ht="18">
      <c r="A246" s="31" t="s">
        <v>1100</v>
      </c>
    </row>
    <row r="248" spans="1:7" ht="15.95" customHeight="1">
      <c r="A248" s="218" t="s">
        <v>1101</v>
      </c>
      <c r="B248" s="218"/>
      <c r="C248" s="218"/>
      <c r="D248" s="218"/>
      <c r="E248" s="218"/>
    </row>
    <row r="249" spans="1:7">
      <c r="A249" s="218"/>
      <c r="B249" s="218"/>
      <c r="C249" s="218"/>
      <c r="D249" s="218"/>
      <c r="E249" s="218"/>
    </row>
    <row r="250" spans="1:7">
      <c r="A250" s="218"/>
      <c r="B250" s="218"/>
      <c r="C250" s="218"/>
      <c r="D250" s="218"/>
      <c r="E250" s="218"/>
    </row>
    <row r="251" spans="1:7" ht="188.1" customHeight="1">
      <c r="B251" s="50" t="s">
        <v>1386</v>
      </c>
    </row>
    <row r="254" spans="1:7" ht="18.75">
      <c r="A254" s="217" t="s">
        <v>1102</v>
      </c>
      <c r="B254" s="217"/>
      <c r="C254" s="217"/>
      <c r="D254" s="217"/>
      <c r="E254" s="217"/>
      <c r="F254" s="70"/>
      <c r="G254" s="70"/>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Rachael Passarelli</dc:creator>
  <cp:keywords/>
  <dc:description/>
  <cp:lastModifiedBy>Philip Batty</cp:lastModifiedBy>
  <cp:revision/>
  <cp:lastPrinted>2023-12-07T17:36:36Z</cp:lastPrinted>
  <dcterms:created xsi:type="dcterms:W3CDTF">2023-08-17T17:23:40Z</dcterms:created>
  <dcterms:modified xsi:type="dcterms:W3CDTF">2024-09-11T14:32:57Z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