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rt Here" sheetId="1" r:id="rId4"/>
    <sheet state="visible" name="CDS-A (2)" sheetId="2" r:id="rId5"/>
    <sheet state="visible" name="CDS-B (2)" sheetId="3" r:id="rId6"/>
    <sheet state="visible" name="CDS-C (2)" sheetId="4" r:id="rId7"/>
    <sheet state="visible" name="CDS-D (2)" sheetId="5" r:id="rId8"/>
    <sheet state="visible" name="CDS-E (2)" sheetId="6" r:id="rId9"/>
    <sheet state="visible" name="CDS-F" sheetId="7" r:id="rId10"/>
    <sheet state="visible" name="CDS-G" sheetId="8" r:id="rId11"/>
    <sheet state="visible" name="CDS-H (2)" sheetId="9" r:id="rId12"/>
    <sheet state="visible" name="CDS-I" sheetId="10" r:id="rId13"/>
    <sheet state="visible" name="CDS-J (2)" sheetId="11" r:id="rId14"/>
    <sheet state="visible" name="DEFINITIONS" sheetId="12" r:id="rId15"/>
    <sheet state="visible" name="multi select" sheetId="13" r:id="rId16"/>
    <sheet state="visible" name="validations" sheetId="14" r:id="rId17"/>
  </sheets>
  <externalReferences>
    <externalReference r:id="rId18"/>
    <externalReference r:id="rId19"/>
  </externalReferences>
  <definedNames>
    <definedName localSheetId="3" name="OLE_LINK2">'CDS-C (2)'!$A$3</definedName>
    <definedName localSheetId="11" name="_Hlk22631867">DEFINITIONS!$A$97</definedName>
  </definedNames>
  <calcPr/>
  <extLst>
    <ext uri="GoogleSheetsCustomDataVersion2">
      <go:sheetsCustomData xmlns:go="http://customooxmlschemas.google.com/" r:id="rId20" roundtripDataChecksum="scwcMJZRf/o7Y2DXK66PZ5zvZzIrPha0AAapGwgaKkc="/>
    </ext>
  </extLst>
</workbook>
</file>

<file path=xl/sharedStrings.xml><?xml version="1.0" encoding="utf-8"?>
<sst xmlns="http://schemas.openxmlformats.org/spreadsheetml/2006/main" count="1647" uniqueCount="1411">
  <si>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</si>
  <si>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</si>
  <si>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</si>
  <si>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</si>
  <si>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rPr>
        <rFont val="Calibri"/>
        <color theme="1"/>
      </rPr>
      <t xml:space="preserve">2. Several questions use dropdown lists. </t>
    </r>
    <r>
      <rPr>
        <rFont val="Calibri"/>
        <b/>
        <color theme="1"/>
        <sz val="12.0"/>
      </rPr>
      <t xml:space="preserve">Please click into the cell for the dropdown area to show </t>
    </r>
    <r>
      <rPr>
        <rFont val="Calibri"/>
        <color theme="1"/>
        <sz val="12.0"/>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</si>
  <si>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</si>
  <si>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</si>
  <si>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</si>
  <si>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</si>
  <si>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</si>
  <si>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</si>
  <si>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Laura</t>
  </si>
  <si>
    <t>Last Name:</t>
  </si>
  <si>
    <t>Edelman</t>
  </si>
  <si>
    <t>Title:</t>
  </si>
  <si>
    <t>Dean of Institutional Research</t>
  </si>
  <si>
    <t>Office:</t>
  </si>
  <si>
    <t>Office of Institutional Research, Assessment, and Effectiveness</t>
  </si>
  <si>
    <t>Address:</t>
  </si>
  <si>
    <t>2400 Chew St.</t>
  </si>
  <si>
    <t>City:</t>
  </si>
  <si>
    <t>Allentown</t>
  </si>
  <si>
    <t>State:</t>
  </si>
  <si>
    <t>Pennsylvania</t>
  </si>
  <si>
    <t>Zip:</t>
  </si>
  <si>
    <t xml:space="preserve">Country: </t>
  </si>
  <si>
    <t>United States</t>
  </si>
  <si>
    <t xml:space="preserve">Phone Number: </t>
  </si>
  <si>
    <t>484-664-3100</t>
  </si>
  <si>
    <t>Extension:</t>
  </si>
  <si>
    <t xml:space="preserve">Email Address: </t>
  </si>
  <si>
    <t>lauraedelman@muhlenberg.edu</t>
  </si>
  <si>
    <r>
      <rPr>
        <rFont val="Calibri"/>
        <color theme="1"/>
        <sz val="12.0"/>
      </rPr>
      <t xml:space="preserve">Are your responses to the CDS posted for reference on your institution's website? </t>
    </r>
    <r>
      <rPr>
        <rFont val="Calibri"/>
        <i/>
        <color theme="1"/>
        <sz val="12.0"/>
      </rPr>
      <t>(click to select from dropdown)</t>
    </r>
  </si>
  <si>
    <t>Yes</t>
  </si>
  <si>
    <t>If yes, please provide a direct link to the posted CDS responses:</t>
  </si>
  <si>
    <t>https://www.muhlenberg.edu/offices/ir/commondataset/</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</si>
  <si>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</si>
  <si>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</si>
  <si>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</si>
  <si>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</si>
  <si>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</si>
  <si>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</si>
  <si>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Muhlenberg College</t>
  </si>
  <si>
    <t>Street Address:</t>
  </si>
  <si>
    <t>2400 Chew st.</t>
  </si>
  <si>
    <t>Main Institution Phone Number:</t>
  </si>
  <si>
    <t>Main Institution Website:</t>
  </si>
  <si>
    <t>www.muhlenberg.edu</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</si>
  <si>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</si>
  <si>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</si>
  <si>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</si>
  <si>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</si>
  <si>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</si>
  <si>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</si>
  <si>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muhlenberg.edu/admissions/</t>
  </si>
  <si>
    <t>Admissions Email Address:</t>
  </si>
  <si>
    <t>admissions@muhlenberg.edu</t>
  </si>
  <si>
    <t xml:space="preserve">Is there a separate URL for your school's online application? If yes, please specify: </t>
  </si>
  <si>
    <t>hhtps://www.commonapp.org/explore/muhlenberg-college</t>
  </si>
  <si>
    <t>If you have a mailing address other than the one listed above to which applications should be sent, please provide:</t>
  </si>
  <si>
    <r>
      <rPr>
        <rFont val="Calibri"/>
        <b/>
        <color theme="1"/>
        <sz val="14.0"/>
      </rPr>
      <t xml:space="preserve">A2. Source of Institutional Control: </t>
    </r>
    <r>
      <rPr>
        <rFont val="Calibri (Body)"/>
        <b val="0"/>
        <i/>
        <color theme="1"/>
        <sz val="14.0"/>
      </rPr>
      <t>(click to select from dropdown)</t>
    </r>
  </si>
  <si>
    <t>Private (Nonprofit)</t>
  </si>
  <si>
    <r>
      <rPr>
        <rFont val="Calibri"/>
        <b/>
        <color theme="1"/>
        <sz val="14.0"/>
      </rPr>
      <t xml:space="preserve">A3. Classify your undergraduate institution: </t>
    </r>
    <r>
      <rPr>
        <rFont val="Calibri (Body)"/>
        <b val="0"/>
        <i/>
        <color theme="1"/>
        <sz val="14.0"/>
      </rPr>
      <t>(click to select from dropdown)</t>
    </r>
  </si>
  <si>
    <t>Coeducational</t>
  </si>
  <si>
    <r>
      <rPr>
        <rFont val="Calibri"/>
        <b/>
        <color theme="1"/>
        <sz val="14.0"/>
      </rPr>
      <t xml:space="preserve">A4. Academic year calendar: </t>
    </r>
    <r>
      <rPr>
        <rFont val="Calibri (Body)"/>
        <b val="0"/>
        <i/>
        <color theme="1"/>
        <sz val="14.0"/>
      </rPr>
      <t>(click to select from dropdown)</t>
    </r>
  </si>
  <si>
    <t>semester</t>
  </si>
  <si>
    <t xml:space="preserve">A4A. Describe if calendar differs by program or other: </t>
  </si>
  <si>
    <r>
      <rPr>
        <rFont val="Calibri"/>
        <b/>
        <color theme="1"/>
        <sz val="14.0"/>
      </rPr>
      <t xml:space="preserve">A5. Degrees offered by your institution </t>
    </r>
    <r>
      <rPr>
        <rFont val="Calibri (Body)"/>
        <b val="0"/>
        <i/>
        <color theme="1"/>
        <sz val="14.0"/>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</si>
  <si>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</si>
  <si>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</si>
  <si>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</si>
  <si>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</si>
  <si>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</si>
  <si>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</si>
  <si>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</si>
  <si>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</si>
  <si>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</si>
  <si>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</si>
  <si>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</si>
  <si>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</si>
  <si>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</si>
  <si>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</si>
  <si>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https:www.muhlenberg.edu/diversityatmuhlenberg/</t>
  </si>
  <si>
    <t>END OF SECTION A</t>
  </si>
  <si>
    <t>B. ENROLLMENT AND PERSISTENCE</t>
  </si>
  <si>
    <t xml:space="preserve">B1. Institutional Enrollment </t>
  </si>
  <si>
    <r>
      <rPr>
        <rFont val="Calibri"/>
        <color rgb="FF000000"/>
        <sz val="11.0"/>
      </rPr>
      <t xml:space="preserve">Provide numbers of students for each of the following categories as of the institution’s official fall reporting date or as of </t>
    </r>
    <r>
      <rPr>
        <rFont val="Calibri"/>
        <b/>
        <color rgb="FF000000"/>
        <sz val="11.0"/>
        <u/>
      </rPr>
      <t>October 15, 2023</t>
    </r>
    <r>
      <rPr>
        <rFont val="Calibri"/>
        <color rgb="FF000000"/>
        <sz val="11.0"/>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</si>
  <si>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rFont val="Calibri"/>
        <color theme="1"/>
        <sz val="11.0"/>
        <u/>
      </rPr>
      <t xml:space="preserve"> For more information on how to report study abroad students,</t>
    </r>
    <r>
      <rPr>
        <rFont val="Calibri"/>
        <color theme="4"/>
        <sz val="11.0"/>
        <u/>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</si>
  <si>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</si>
  <si>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</si>
  <si>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</si>
  <si>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</si>
  <si>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</si>
  <si>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</si>
  <si>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</si>
  <si>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</si>
  <si>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</si>
  <si>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</si>
  <si>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</si>
  <si>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</si>
  <si>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</si>
  <si>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</si>
  <si>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</si>
  <si>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</si>
  <si>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</si>
  <si>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</si>
  <si>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</si>
  <si>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</si>
  <si>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</si>
  <si>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</si>
  <si>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</si>
  <si>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</si>
  <si>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</si>
  <si>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</si>
  <si>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rPr>
        <rFont val="Calibri"/>
        <color theme="1"/>
        <sz val="11.0"/>
      </rPr>
      <t xml:space="preserve">Provide numbers of undergraduate students for each of the following categories as of the institution’s official fall reporting date or as of </t>
    </r>
    <r>
      <rPr>
        <rFont val="Calibri"/>
        <b/>
        <color theme="1"/>
        <sz val="11.0"/>
        <u/>
      </rPr>
      <t>October 15, 2023</t>
    </r>
    <r>
      <rPr>
        <rFont val="Calibri"/>
        <color theme="1"/>
        <sz val="11.0"/>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</si>
  <si>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</si>
  <si>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</si>
  <si>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</si>
  <si>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rPr>
        <rFont val="Calibri"/>
        <color theme="1"/>
        <sz val="11.0"/>
      </rPr>
      <t xml:space="preserve">4. New guidance from IPEDS for reporting aggregate data: </t>
    </r>
    <r>
      <rPr>
        <rFont val="Calibri"/>
        <i/>
        <color theme="1"/>
        <sz val="11.0"/>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rFont val="Calibri"/>
        <color theme="1"/>
        <sz val="11.0"/>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</si>
  <si>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</si>
  <si>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</si>
  <si>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</si>
  <si>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rFont val="Calibri"/>
        <b/>
        <color theme="1"/>
        <sz val="12.0"/>
      </rPr>
      <t xml:space="preserve">Degree-seeking Undergraduates </t>
    </r>
    <r>
      <rPr>
        <rFont val="Calibri"/>
        <color theme="1"/>
        <sz val="12.0"/>
      </rPr>
      <t xml:space="preserve">
(include first-time, first-year)</t>
    </r>
  </si>
  <si>
    <r>
      <rPr>
        <rFont val="Calibri"/>
        <b/>
        <color theme="1"/>
        <sz val="12.0"/>
      </rPr>
      <t xml:space="preserve">Total Undergraduates </t>
    </r>
    <r>
      <rPr>
        <rFont val="Calibri"/>
        <color theme="1"/>
        <sz val="12.0"/>
      </rPr>
      <t xml:space="preserve">
(both degree-seeking and non-degree-seeking)</t>
    </r>
  </si>
  <si>
    <t>International (nonresidents)</t>
  </si>
  <si>
    <r>
      <rPr>
        <rFont val="Calibri"/>
        <b/>
        <color rgb="FF000000"/>
        <sz val="11.0"/>
      </rPr>
      <t>Hispanic/</t>
    </r>
    <r>
      <rPr>
        <rFont val="Calibri"/>
        <b/>
        <color theme="1"/>
        <sz val="11.0"/>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</si>
  <si>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</si>
  <si>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</si>
  <si>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</si>
  <si>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</si>
  <si>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</si>
  <si>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</si>
  <si>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</si>
  <si>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</si>
  <si>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</si>
  <si>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rPr>
        <rFont val="Calibri"/>
        <color rgb="FF000000"/>
        <sz val="11.0"/>
      </rPr>
      <t xml:space="preserve">Number of degrees awarded by your institution from </t>
    </r>
    <r>
      <rPr>
        <rFont val="Calibri"/>
        <color rgb="FF000000"/>
        <sz val="11.0"/>
        <u/>
      </rPr>
      <t>July 1, 2022, to June 30, 2023</t>
    </r>
    <r>
      <rPr>
        <rFont val="Calibri"/>
        <color rgb="FF000000"/>
        <sz val="11.0"/>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</si>
  <si>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</si>
  <si>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</si>
  <si>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</si>
  <si>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</si>
  <si>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</si>
  <si>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</si>
  <si>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</si>
  <si>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</si>
  <si>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</si>
  <si>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</si>
  <si>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rPr>
        <rFont val="Calibri"/>
        <color rgb="FF000000"/>
        <sz val="12.0"/>
      </rPr>
      <t xml:space="preserve">The items in this section correspond to data elements collected by the </t>
    </r>
    <r>
      <rPr>
        <rFont val="Calibri"/>
        <color theme="1"/>
        <sz val="12.0"/>
      </rPr>
      <t>IPEDS Web-based Data Collection System’s</t>
    </r>
    <r>
      <rPr>
        <rFont val="Calibri"/>
        <color rgb="FF000000"/>
        <sz val="12.0"/>
      </rPr>
      <t xml:space="preserve"> Graduation Rate Survey (GRS).</t>
    </r>
  </si>
  <si>
    <t xml:space="preserve">For complete instructions and definitions of data elements, see the IPEDS GRS Forms and Instructions for the 2023-2024 Survey. https://nces.ed.gov/ipeds/use-the-data/survey-components/9/graduation-rates </t>
  </si>
  <si>
    <r>
      <rPr>
        <rFont val="Calibri"/>
        <b/>
        <color rgb="FF000000"/>
        <sz val="12.0"/>
      </rPr>
      <t>In</t>
    </r>
    <r>
      <rPr>
        <rFont val="Calibri"/>
        <b/>
        <color rgb="FF333333"/>
        <sz val="12.0"/>
      </rPr>
      <t xml:space="preserve"> the following section for bachelor’s or equivalent programs, please disaggregate the Fall 2016 and Fall 2017 cohorts 
(formerly CDS B4-B11) into four groups:</t>
    </r>
  </si>
  <si>
    <r>
      <rPr>
        <rFont val="Calibri"/>
        <color rgb="FF000000"/>
        <sz val="12.0"/>
      </rP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rFont val="Calibri"/>
        <i/>
        <color rgb="FF000000"/>
        <sz val="12.0"/>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</si>
  <si>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</si>
  <si>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</si>
  <si>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</si>
  <si>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</si>
  <si>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</si>
  <si>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rFont val="Calibri"/>
        <b/>
        <color theme="1"/>
        <sz val="12.0"/>
      </rPr>
      <t>A. Initial 2017 cohort</t>
    </r>
    <r>
      <rPr>
        <rFont val="Calibri"/>
        <color theme="1"/>
        <sz val="12.0"/>
      </rPr>
      <t xml:space="preserve"> of first-time, full-time, bachelor's (or equivalent) degree-seeking undergraduate students</t>
    </r>
  </si>
  <si>
    <r>
      <rPr>
        <rFont val="Calibri"/>
        <b/>
        <color theme="1"/>
        <sz val="12.0"/>
      </rPr>
      <t>B. Of the Initial 2017 cohort, how many did not persist and did not graduate</t>
    </r>
    <r>
      <rPr>
        <rFont val="Calibri"/>
        <color theme="1"/>
        <sz val="12.0"/>
      </rPr>
      <t xml:space="preserve"> for any of the following reasons: </t>
    </r>
    <r>
      <rPr>
        <rFont val="Calibri"/>
        <i/>
        <color theme="1"/>
        <sz val="12.0"/>
      </rPr>
      <t xml:space="preserve">(report total allowable exclusions) </t>
    </r>
    <r>
      <rPr>
        <rFont val="Calibri"/>
        <color theme="1"/>
        <sz val="12.0"/>
      </rPr>
      <t xml:space="preserve">
- Deceased  
- Armed Forces 
- Official church mission
- Permanently Disabled
- Foreign Aid Service of the Federal Government
</t>
    </r>
  </si>
  <si>
    <r>
      <rPr>
        <rFont val="Calibri"/>
        <b/>
        <color theme="1"/>
        <sz val="12.0"/>
      </rPr>
      <t>C. Final 2017 cohort</t>
    </r>
    <r>
      <rPr>
        <rFont val="Calibri"/>
        <color theme="1"/>
        <sz val="12.0"/>
      </rPr>
      <t>, after adjusting for allowable exclusions</t>
    </r>
  </si>
  <si>
    <r>
      <rPr>
        <rFont val="Calibri"/>
        <b/>
        <color theme="1"/>
        <sz val="12.0"/>
      </rPr>
      <t xml:space="preserve">D. Of the initial 2017 cohort, how many completed the program in four years or less </t>
    </r>
    <r>
      <rPr>
        <rFont val="Calibri"/>
        <color theme="1"/>
        <sz val="12.0"/>
      </rPr>
      <t xml:space="preserve">(by Aug. 31, 2021)? </t>
    </r>
  </si>
  <si>
    <r>
      <rPr>
        <rFont val="Calibri"/>
        <b/>
        <color theme="1"/>
        <sz val="12.0"/>
      </rPr>
      <t>E. Of the initial 2017 cohort, how many completed the program in more than four years but in five years or less</t>
    </r>
    <r>
      <rPr>
        <rFont val="Calibri"/>
        <color theme="1"/>
        <sz val="12.0"/>
      </rPr>
      <t xml:space="preserve"> (after Aug. 31, 2021 and by Aug. 31, 2022)?</t>
    </r>
  </si>
  <si>
    <r>
      <rPr>
        <rFont val="Calibri"/>
        <b/>
        <color theme="1"/>
        <sz val="12.0"/>
      </rPr>
      <t>F. Of the initial 2017 cohort, how many completed the program in more than five years but in six years or less</t>
    </r>
    <r>
      <rPr>
        <rFont val="Calibri"/>
        <color theme="1"/>
        <sz val="12.0"/>
      </rPr>
      <t xml:space="preserve"> (after Aug. 31, 2022 and by Aug. 31, 2023)?</t>
    </r>
  </si>
  <si>
    <r>
      <rPr>
        <rFont val="Calibri"/>
        <b/>
        <color theme="1"/>
        <sz val="12.0"/>
      </rPr>
      <t xml:space="preserve">G. Total graduating within six years
</t>
    </r>
    <r>
      <rPr>
        <rFont val="Calibri"/>
        <b val="0"/>
        <i/>
        <color theme="1"/>
        <sz val="12.0"/>
      </rPr>
      <t>(Sum of D., E., and F.)</t>
    </r>
  </si>
  <si>
    <r>
      <rPr>
        <rFont val="Calibri"/>
        <b/>
        <color theme="1"/>
        <sz val="12.0"/>
      </rPr>
      <t xml:space="preserve">H. Six-year graduation rate for 2017 cohort
</t>
    </r>
    <r>
      <rPr>
        <rFont val="Calibri"/>
        <b val="0"/>
        <i/>
        <color theme="1"/>
        <sz val="12.0"/>
      </rPr>
      <t>(G. divided by C.)</t>
    </r>
    <r>
      <rPr>
        <rFont val="Calibri"/>
        <b/>
        <color theme="1"/>
        <sz val="12.0"/>
      </rPr>
      <t xml:space="preserve"> </t>
    </r>
  </si>
  <si>
    <t xml:space="preserve">2016 COHORT (AY - 8) </t>
  </si>
  <si>
    <r>
      <rPr>
        <rFont val="Calibri"/>
        <b/>
        <color theme="1"/>
        <sz val="12.0"/>
      </rPr>
      <t>A. Initial 2016 cohort</t>
    </r>
    <r>
      <rPr>
        <rFont val="Calibri"/>
        <color theme="1"/>
        <sz val="12.0"/>
      </rPr>
      <t xml:space="preserve"> of first-time, full-time, bachelor's (or equivalent) degree-seeking undergraduate students</t>
    </r>
  </si>
  <si>
    <r>
      <rPr>
        <rFont val="Calibri"/>
        <b/>
        <color theme="1"/>
        <sz val="12.0"/>
      </rPr>
      <t>B. Of the Initial 2016 cohort, how many did not persist and did not graduate</t>
    </r>
    <r>
      <rPr>
        <rFont val="Calibri"/>
        <color theme="1"/>
        <sz val="12.0"/>
      </rPr>
      <t xml:space="preserve"> for any of the following reasons: </t>
    </r>
    <r>
      <rPr>
        <rFont val="Calibri"/>
        <i/>
        <color theme="1"/>
        <sz val="12.0"/>
      </rPr>
      <t xml:space="preserve">(report total allowable exclusions) </t>
    </r>
    <r>
      <rPr>
        <rFont val="Calibri"/>
        <color theme="1"/>
        <sz val="12.0"/>
      </rPr>
      <t xml:space="preserve">
- Deceased           - Permanently Disabled
- Armed Forces    - Foreign Aid Service of the Federal Government
- Official church missions</t>
    </r>
  </si>
  <si>
    <r>
      <rPr>
        <rFont val="Calibri"/>
        <b/>
        <color theme="1"/>
        <sz val="12.0"/>
      </rPr>
      <t>C. Final 2016 cohort</t>
    </r>
    <r>
      <rPr>
        <rFont val="Calibri"/>
        <color theme="1"/>
        <sz val="12.0"/>
      </rPr>
      <t>, after adjusting for allowable exclusions</t>
    </r>
  </si>
  <si>
    <r>
      <rPr>
        <rFont val="Calibri"/>
        <b/>
        <color theme="1"/>
        <sz val="12.0"/>
      </rPr>
      <t xml:space="preserve">D. Of the initial 2016 cohort, how many completed the program in four years or less </t>
    </r>
    <r>
      <rPr>
        <rFont val="Calibri"/>
        <color theme="1"/>
        <sz val="12.0"/>
      </rPr>
      <t xml:space="preserve">(by Aug. 31, 2020)? </t>
    </r>
  </si>
  <si>
    <r>
      <rPr>
        <rFont val="Calibri"/>
        <b/>
        <color theme="1"/>
        <sz val="12.0"/>
      </rPr>
      <t>E. Of the initial 2016 cohort, how many completed the program in more than four years but in five years or less</t>
    </r>
    <r>
      <rPr>
        <rFont val="Calibri"/>
        <color theme="1"/>
        <sz val="12.0"/>
      </rPr>
      <t xml:space="preserve"> (after Aug. 31, 2020 and by Aug. 31, 2021)?</t>
    </r>
  </si>
  <si>
    <r>
      <rPr>
        <rFont val="Calibri"/>
        <b/>
        <color theme="1"/>
        <sz val="12.0"/>
      </rPr>
      <t>F. Of the initial 2016 cohort, how many completed the program in more than five years but in six years or less</t>
    </r>
    <r>
      <rPr>
        <rFont val="Calibri"/>
        <color theme="1"/>
        <sz val="12.0"/>
      </rPr>
      <t xml:space="preserve"> (after Aug. 31, 2021 and by Aug. 31, 2022)?</t>
    </r>
  </si>
  <si>
    <r>
      <rPr>
        <rFont val="Calibri"/>
        <b/>
        <color theme="1"/>
        <sz val="12.0"/>
      </rPr>
      <t xml:space="preserve">G. Total graduating within six years
</t>
    </r>
    <r>
      <rPr>
        <rFont val="Calibri"/>
        <b val="0"/>
        <i/>
        <color theme="1"/>
        <sz val="12.0"/>
      </rPr>
      <t>(Sum of D., E., and F.)</t>
    </r>
  </si>
  <si>
    <r>
      <rPr>
        <rFont val="Calibri"/>
        <b/>
        <color theme="1"/>
        <sz val="12.0"/>
      </rPr>
      <t xml:space="preserve">H. Six-year graduation rate for 2016 cohort
</t>
    </r>
    <r>
      <rPr>
        <rFont val="Calibri"/>
        <b val="0"/>
        <i/>
        <color theme="1"/>
        <sz val="12.0"/>
      </rPr>
      <t>(G. divided by C.)</t>
    </r>
    <r>
      <rPr>
        <rFont val="Calibri"/>
        <b/>
        <color theme="1"/>
        <sz val="12.0"/>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</si>
  <si>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</si>
  <si>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</si>
  <si>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</si>
  <si>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</si>
  <si>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</si>
  <si>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rFont val="Calibri"/>
        <b/>
        <color theme="1"/>
        <sz val="11.0"/>
      </rPr>
      <t>B13. Of the initial cohort, how many did not persist and did not graduate</t>
    </r>
    <r>
      <rPr>
        <rFont val="Calibri"/>
        <color theme="1"/>
        <sz val="11.0"/>
      </rPr>
      <t xml:space="preserve"> </t>
    </r>
    <r>
      <rPr>
        <rFont val="Calibri"/>
        <b/>
        <color theme="1"/>
        <sz val="11.0"/>
      </rPr>
      <t xml:space="preserve">for any of the following reasons: </t>
    </r>
    <r>
      <rPr>
        <rFont val="Calibri"/>
        <i/>
        <color theme="1"/>
        <sz val="11.0"/>
      </rPr>
      <t xml:space="preserve">(report total allowable exclusions) </t>
    </r>
    <r>
      <rPr>
        <rFont val="Calibri"/>
        <color theme="1"/>
        <sz val="11.0"/>
      </rPr>
      <t xml:space="preserve">
- Deceased           - Permanently Disabled
- Armed Forces    - Foreign Aid Service of the Federal Government
- Official church missions</t>
    </r>
  </si>
  <si>
    <r>
      <rPr>
        <rFont val="Calibri"/>
        <b/>
        <color theme="1"/>
        <sz val="11.0"/>
      </rPr>
      <t>B14. Final cohort</t>
    </r>
    <r>
      <rPr>
        <rFont val="Calibri"/>
        <color theme="1"/>
        <sz val="11.0"/>
      </rPr>
      <t xml:space="preserve">, after adjusting for allowable exclusions: </t>
    </r>
  </si>
  <si>
    <r>
      <rPr>
        <rFont val="Calibri"/>
        <b/>
        <color theme="1"/>
        <sz val="11.0"/>
      </rPr>
      <t>B15. Completers of programs of less than two years</t>
    </r>
    <r>
      <rPr>
        <rFont val="Calibri"/>
        <color theme="1"/>
        <sz val="11.0"/>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</si>
  <si>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</si>
  <si>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</si>
  <si>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</si>
  <si>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</si>
  <si>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</si>
  <si>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</si>
  <si>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</si>
  <si>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</si>
  <si>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</si>
  <si>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</si>
  <si>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</si>
  <si>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</si>
  <si>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</si>
  <si>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rFont val="Calibri"/>
        <b/>
        <color rgb="FF000000"/>
        <sz val="12.0"/>
      </rPr>
      <t xml:space="preserve">Total </t>
    </r>
    <r>
      <rPr>
        <rFont val="Calibri"/>
        <color rgb="FF000000"/>
        <sz val="12.0"/>
      </rPr>
      <t xml:space="preserve">first-time, first-year students who </t>
    </r>
    <r>
      <rPr>
        <rFont val="Calibri"/>
        <b/>
        <color rgb="FF000000"/>
        <sz val="12.0"/>
      </rPr>
      <t>applied</t>
    </r>
    <r>
      <rPr>
        <rFont val="Calibri"/>
        <color rgb="FF000000"/>
        <sz val="12.0"/>
      </rPr>
      <t xml:space="preserve"> in Fall 2023</t>
    </r>
  </si>
  <si>
    <r>
      <rPr>
        <rFont val="Calibri"/>
        <b/>
        <color rgb="FF000000"/>
        <sz val="12.0"/>
      </rPr>
      <t>Total</t>
    </r>
    <r>
      <rPr>
        <rFont val="Calibri"/>
        <color rgb="FF000000"/>
        <sz val="12.0"/>
      </rPr>
      <t xml:space="preserve"> first-time, first-year students </t>
    </r>
    <r>
      <rPr>
        <rFont val="Calibri"/>
        <b/>
        <color rgb="FF000000"/>
        <sz val="12.0"/>
      </rPr>
      <t>admitted</t>
    </r>
    <r>
      <rPr>
        <rFont val="Calibri"/>
        <color rgb="FF000000"/>
        <sz val="12.0"/>
      </rPr>
      <t xml:space="preserve"> in Fall 2023</t>
    </r>
  </si>
  <si>
    <r>
      <rPr>
        <rFont val="Calibri"/>
        <b/>
        <color rgb="FF000000"/>
        <sz val="12.0"/>
      </rPr>
      <t>Total</t>
    </r>
    <r>
      <rPr>
        <rFont val="Calibri"/>
        <color rgb="FF000000"/>
        <sz val="12.0"/>
      </rPr>
      <t xml:space="preserve"> first-time, first-year students </t>
    </r>
    <r>
      <rPr>
        <rFont val="Calibri"/>
        <b/>
        <color rgb="FF000000"/>
        <sz val="12.0"/>
      </rPr>
      <t>enrolled</t>
    </r>
    <r>
      <rPr>
        <rFont val="Calibri"/>
        <color rgb="FF000000"/>
        <sz val="12.0"/>
      </rPr>
      <t xml:space="preserve"> in Fall 2023</t>
    </r>
  </si>
  <si>
    <r>
      <rPr>
        <rFont val="Calibri"/>
        <b/>
        <color theme="1"/>
        <sz val="12.0"/>
      </rPr>
      <t>Full-time</t>
    </r>
    <r>
      <rPr>
        <rFont val="Calibri"/>
        <color theme="1"/>
        <sz val="12.0"/>
      </rPr>
      <t xml:space="preserve">, first-time, first-year students </t>
    </r>
    <r>
      <rPr>
        <rFont val="Calibri"/>
        <b/>
        <color theme="1"/>
        <sz val="12.0"/>
      </rPr>
      <t>enrolled</t>
    </r>
    <r>
      <rPr>
        <rFont val="Calibri"/>
        <color theme="1"/>
        <sz val="12.0"/>
      </rPr>
      <t xml:space="preserve"> in Fall 2023</t>
    </r>
  </si>
  <si>
    <r>
      <rPr>
        <rFont val="Calibri"/>
        <b/>
        <color rgb="FF000000"/>
        <sz val="12.0"/>
      </rPr>
      <t>Part-time</t>
    </r>
    <r>
      <rPr>
        <rFont val="Calibri"/>
        <color rgb="FF000000"/>
        <sz val="12.0"/>
      </rPr>
      <t xml:space="preserve">, first-time, first-year students </t>
    </r>
    <r>
      <rPr>
        <rFont val="Calibri"/>
        <b/>
        <color rgb="FF000000"/>
        <sz val="12.0"/>
      </rPr>
      <t>enrolled</t>
    </r>
    <r>
      <rPr>
        <rFont val="Calibri"/>
        <color rgb="FF000000"/>
        <sz val="12.0"/>
      </rPr>
      <t xml:space="preserve"> in Fall 2023</t>
    </r>
  </si>
  <si>
    <t>In-State</t>
  </si>
  <si>
    <t>Out-of-State</t>
  </si>
  <si>
    <t>International</t>
  </si>
  <si>
    <r>
      <rPr>
        <rFont val="Calibri"/>
        <color rgb="FF000000"/>
        <sz val="12.0"/>
      </rPr>
      <t xml:space="preserve">Total first-time, first-year (degree seeking) who </t>
    </r>
    <r>
      <rPr>
        <rFont val="Calibri"/>
        <b/>
        <color rgb="FF000000"/>
        <sz val="12.0"/>
      </rPr>
      <t>applied</t>
    </r>
  </si>
  <si>
    <r>
      <rPr>
        <rFont val="Calibri"/>
        <color rgb="FF000000"/>
        <sz val="12.0"/>
      </rPr>
      <t xml:space="preserve">Total first-time, first-year (degree seeking) who were </t>
    </r>
    <r>
      <rPr>
        <rFont val="Calibri"/>
        <b/>
        <color rgb="FF000000"/>
        <sz val="12.0"/>
      </rPr>
      <t>admitted</t>
    </r>
  </si>
  <si>
    <r>
      <rPr>
        <rFont val="Calibri"/>
        <color theme="1"/>
        <sz val="12.0"/>
      </rPr>
      <t xml:space="preserve">Total first-time, first-year (degree seeking) </t>
    </r>
    <r>
      <rPr>
        <rFont val="Calibri"/>
        <b/>
        <color theme="1"/>
        <sz val="12.0"/>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</si>
  <si>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</si>
  <si>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</si>
  <si>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</si>
  <si>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</si>
  <si>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</si>
  <si>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</si>
  <si>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</si>
  <si>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</si>
  <si>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</si>
  <si>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No</t>
  </si>
  <si>
    <t>If yes, do you release that information to students?</t>
  </si>
  <si>
    <t xml:space="preserve">If yes, do you release that information to school counselors? </t>
  </si>
  <si>
    <t xml:space="preserve">C3. Admission Requirements: High School Completion Requirement </t>
  </si>
  <si>
    <r>
      <rPr>
        <rFont val="Calibri"/>
        <color theme="1"/>
        <sz val="12.0"/>
      </rPr>
      <t xml:space="preserve">Does your institution require high school completion for degree-seeking entering students? </t>
    </r>
    <r>
      <rPr>
        <rFont val="Calibri"/>
        <i/>
        <color theme="1"/>
        <sz val="12.0"/>
      </rPr>
      <t xml:space="preserve">Select from dropdown. </t>
    </r>
  </si>
  <si>
    <t>High school diploma is required and GED is accepted</t>
  </si>
  <si>
    <t>C4. Admission Requirements: General College-Prepatory Program</t>
  </si>
  <si>
    <r>
      <rPr>
        <rFont val="Calibri"/>
        <color theme="1"/>
        <sz val="12.0"/>
      </rPr>
      <t xml:space="preserve">Does your institution require OR recommend a general college-preparatory program for degree-seeking students? </t>
    </r>
    <r>
      <rPr>
        <rFont val="Calibri"/>
        <i/>
        <color theme="1"/>
        <sz val="12.0"/>
      </rPr>
      <t>Select from dropdown.</t>
    </r>
  </si>
  <si>
    <t>Require</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</si>
  <si>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</si>
  <si>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</si>
  <si>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</si>
  <si>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</si>
  <si>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</si>
  <si>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</si>
  <si>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</si>
  <si>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</si>
  <si>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</si>
  <si>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</si>
  <si>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</si>
  <si>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</si>
  <si>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</si>
  <si>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</si>
  <si>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</si>
  <si>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</si>
  <si>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</si>
  <si>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</si>
  <si>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rPr>
        <rFont val="Calibri"/>
        <color theme="1"/>
        <sz val="12.0"/>
      </rPr>
      <t xml:space="preserve">Does your institution have an open admission policy, under which virtually all secondary school graduates or students with GED equivalency diplomas are admitted without regard to academic record, test scores, or other qualifications? </t>
    </r>
    <r>
      <rPr>
        <rFont val="Calibri"/>
        <i/>
        <color theme="1"/>
        <sz val="12.0"/>
      </rPr>
      <t>Select the most applicable response from the dropdown options.</t>
    </r>
  </si>
  <si>
    <t xml:space="preserve">If "Other" is selected, please include detail in the textbox below: </t>
  </si>
  <si>
    <t>C7. Basis for Selection: Relative Importance of Factors in Admission Decisions</t>
  </si>
  <si>
    <r>
      <rPr>
        <rFont val="Calibri"/>
        <color theme="1"/>
        <sz val="12.0"/>
      </rPr>
      <t xml:space="preserve">Please indicate the relative importance of each of the following academic and non-academic factors in your first-time, first-year degree-seeking general admission decisions (not including programs with specific criteria): </t>
    </r>
    <r>
      <rPr>
        <rFont val="Calibri"/>
        <i/>
        <color theme="1"/>
        <sz val="12.0"/>
      </rPr>
      <t xml:space="preserve">select from the dropdown menus. </t>
    </r>
  </si>
  <si>
    <t>ACADEMIC</t>
  </si>
  <si>
    <t>Rigor of secondary school record</t>
  </si>
  <si>
    <t>Very Important</t>
  </si>
  <si>
    <t>Class rank</t>
  </si>
  <si>
    <t>Considered</t>
  </si>
  <si>
    <t xml:space="preserve">Academic Grade Point Average (GPA) </t>
  </si>
  <si>
    <t>Recommendations</t>
  </si>
  <si>
    <t>Important</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</si>
  <si>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</si>
  <si>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</si>
  <si>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</si>
  <si>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</si>
  <si>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</si>
  <si>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</si>
  <si>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</si>
  <si>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</si>
  <si>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</si>
  <si>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</si>
  <si>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</si>
  <si>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Not Considered</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</si>
  <si>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</si>
  <si>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</si>
  <si>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</si>
  <si>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</si>
  <si>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</si>
  <si>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</si>
  <si>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</si>
  <si>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</si>
  <si>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</si>
  <si>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Required for some</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</si>
  <si>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</si>
  <si>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</si>
  <si>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</si>
  <si>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</si>
  <si>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</si>
  <si>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</si>
  <si>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</si>
  <si>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</si>
  <si>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</si>
  <si>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rPr>
        <rFont val="Calibri"/>
        <color rgb="FF000000"/>
        <sz val="12.0"/>
      </rPr>
      <t xml:space="preserve">Provide information for </t>
    </r>
    <r>
      <rPr>
        <rFont val="Calibri"/>
        <b/>
        <color rgb="FF000000"/>
        <sz val="12.0"/>
      </rPr>
      <t xml:space="preserve">all enrolled, degree-seeking, full-time and part-time, first-time, first-year students </t>
    </r>
    <r>
      <rPr>
        <rFont val="Calibri"/>
        <color rgb="FF000000"/>
        <sz val="12.0"/>
      </rPr>
      <t xml:space="preserve">enrolled in </t>
    </r>
    <r>
      <rPr>
        <rFont val="Calibri"/>
        <b/>
        <color rgb="FF000000"/>
        <sz val="12.0"/>
      </rPr>
      <t>Fall 2023</t>
    </r>
    <r>
      <rPr>
        <rFont val="Calibri"/>
        <color rgb="FF000000"/>
        <sz val="12.0"/>
      </rPr>
      <t xml:space="preserve">, including students who began studies during summer, international students/nonresidents, and students admitted under special arrangements. </t>
    </r>
    <r>
      <rPr>
        <rFont val="Calibri"/>
        <b/>
        <color rgb="FF000000"/>
        <sz val="12.0"/>
      </rPr>
      <t>Report the percent and number of first-time, first-year students enrolled in Fall 2023 who submitted national standardized (SAT/ACT) test scores.</t>
    </r>
    <r>
      <rPr>
        <rFont val="Calibri"/>
        <color rgb="FF000000"/>
        <sz val="12.0"/>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</si>
  <si>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</si>
  <si>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</si>
  <si>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</si>
  <si>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rPr>
        <rFont val="Calibri"/>
        <color theme="1"/>
        <sz val="12.0"/>
      </rPr>
      <t xml:space="preserve">4. If a student submitted multiple sets of scores for a single test, report this information according to how you use the data. 
</t>
    </r>
    <r>
      <rPr>
        <rFont val="Calibri"/>
        <i/>
        <color theme="1"/>
        <sz val="12.0"/>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</si>
  <si>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</si>
  <si>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</si>
  <si>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</si>
  <si>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</si>
  <si>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</si>
  <si>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</si>
  <si>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</si>
  <si>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rPr>
        <rFont val="Calibri"/>
        <b/>
        <color theme="1"/>
        <sz val="12.0"/>
      </rPr>
      <t xml:space="preserve">50th Percentile Score 
</t>
    </r>
    <r>
      <rPr>
        <rFont val="Calibri (Body)"/>
        <b val="0"/>
        <i/>
        <color theme="1"/>
        <sz val="9.0"/>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</si>
  <si>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</si>
  <si>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</si>
  <si>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</si>
  <si>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</si>
  <si>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</si>
  <si>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</si>
  <si>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</si>
  <si>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</si>
  <si>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</si>
  <si>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</si>
  <si>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rPr>
        <rFont val="Calibri"/>
        <b/>
        <color theme="1"/>
        <sz val="12.0"/>
      </rPr>
      <t xml:space="preserve">Percent of first-time, first-year students with scores in each range: 
</t>
    </r>
    <r>
      <rPr>
        <rFont val="Calibri"/>
        <b val="0"/>
        <i/>
        <color theme="1"/>
        <sz val="12.0"/>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</si>
  <si>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</si>
  <si>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</si>
  <si>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</si>
  <si>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</si>
  <si>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</si>
  <si>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</si>
  <si>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</si>
  <si>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</si>
  <si>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</si>
  <si>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</si>
  <si>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</si>
  <si>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</si>
  <si>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</si>
  <si>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</si>
  <si>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</si>
  <si>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</si>
  <si>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</si>
  <si>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</si>
  <si>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</si>
  <si>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</si>
  <si>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</si>
  <si>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</si>
  <si>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</si>
  <si>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</si>
  <si>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</si>
  <si>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</si>
  <si>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</si>
  <si>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</si>
  <si>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</si>
  <si>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</si>
  <si>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</si>
  <si>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</si>
  <si>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</si>
  <si>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</si>
  <si>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</si>
  <si>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</si>
  <si>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</si>
  <si>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</si>
  <si>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</si>
  <si>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</si>
  <si>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</si>
  <si>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</si>
  <si>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</si>
  <si>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</si>
  <si>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</si>
  <si>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</si>
  <si>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</si>
  <si>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</si>
  <si>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</si>
  <si>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</si>
  <si>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</si>
  <si>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</si>
  <si>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</si>
  <si>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</si>
  <si>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</si>
  <si>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</si>
  <si>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</si>
  <si>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</si>
  <si>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</si>
  <si>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</si>
  <si>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</si>
  <si>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</si>
  <si>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</si>
  <si>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</si>
  <si>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Same Fee</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</si>
  <si>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</si>
  <si>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</si>
  <si>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</si>
  <si>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</si>
  <si>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</si>
  <si>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</si>
  <si>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</si>
  <si>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</si>
  <si>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</si>
  <si>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</si>
  <si>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</si>
  <si>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rPr>
        <rFont val="Calibri"/>
        <color theme="1"/>
        <sz val="12.0"/>
      </rPr>
      <t xml:space="preserve">What date do rolling notifications begin? </t>
    </r>
    <r>
      <rPr>
        <rFont val="Calibri"/>
        <i/>
        <color theme="1"/>
        <sz val="12.0"/>
      </rPr>
      <t>(MM/DD)</t>
    </r>
  </si>
  <si>
    <r>
      <rPr>
        <rFont val="Calibri"/>
        <color theme="1"/>
        <sz val="12.0"/>
      </rPr>
      <t xml:space="preserve">If notifications of admission decision are sent by specific date, please enter date: </t>
    </r>
    <r>
      <rPr>
        <rFont val="Calibri"/>
        <i/>
        <color theme="1"/>
        <sz val="12.0"/>
      </rPr>
      <t>(MM/DD)</t>
    </r>
  </si>
  <si>
    <t xml:space="preserve">C17. Reply Policy for Applicants  </t>
  </si>
  <si>
    <r>
      <rPr>
        <rFont val="Calibri"/>
        <color theme="1"/>
        <sz val="12.0"/>
      </rPr>
      <t xml:space="preserve">What is your institution's reply policy for admitted applicants? </t>
    </r>
    <r>
      <rPr>
        <rFont val="Calibri"/>
        <i/>
        <color theme="1"/>
        <sz val="12.0"/>
      </rPr>
      <t xml:space="preserve">(select from dropdown menu and related follow-up textbox) </t>
    </r>
  </si>
  <si>
    <t>Must reply by set date</t>
  </si>
  <si>
    <t>If you selected reply by May 1st or within a set number of weeks, please enter number of weeks:</t>
  </si>
  <si>
    <r>
      <rPr>
        <rFont val="Calibri"/>
        <color theme="1"/>
        <sz val="12.0"/>
      </rPr>
      <t xml:space="preserve">If you selected specific date, please enter the date here: </t>
    </r>
    <r>
      <rPr>
        <rFont val="Calibri"/>
        <i/>
        <color theme="1"/>
        <sz val="12.0"/>
      </rPr>
      <t>(MM/DD)</t>
    </r>
  </si>
  <si>
    <t xml:space="preserve">Please provide admitted applicant policy, if none of the above policies apply to your institution: </t>
  </si>
  <si>
    <r>
      <rPr>
        <rFont val="Calibri"/>
        <color theme="1"/>
        <sz val="12.0"/>
      </rPr>
      <t xml:space="preserve">Deadline for housing deposits: </t>
    </r>
    <r>
      <rPr>
        <rFont val="Calibri"/>
        <i/>
        <color theme="1"/>
        <sz val="12.0"/>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</si>
  <si>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</si>
  <si>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</si>
  <si>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</si>
  <si>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</si>
  <si>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</si>
  <si>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1 year</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</si>
  <si>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</si>
  <si>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</si>
  <si>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</si>
  <si>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</si>
  <si>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</si>
  <si>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</si>
  <si>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</si>
  <si>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</si>
  <si>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</si>
  <si>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</si>
  <si>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</si>
  <si>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</si>
  <si>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</si>
  <si>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</si>
  <si>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</si>
  <si>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</si>
  <si>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</si>
  <si>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</si>
  <si>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</si>
  <si>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</si>
  <si>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</si>
  <si>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</si>
  <si>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</si>
  <si>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</si>
  <si>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</si>
  <si>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</si>
  <si>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</si>
  <si>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</si>
  <si>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</si>
  <si>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</si>
  <si>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</si>
  <si>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</si>
  <si>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</si>
  <si>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</si>
  <si>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</si>
  <si>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rPr>
        <rFont val="Calibri"/>
        <color theme="1"/>
        <sz val="12.0"/>
      </rPr>
      <t xml:space="preserve">Please indicate which terms for which transfer students may enroll: </t>
    </r>
    <r>
      <rPr>
        <rFont val="Calibri"/>
        <i/>
        <color theme="1"/>
        <sz val="12.0"/>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</si>
  <si>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</si>
  <si>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</si>
  <si>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</si>
  <si>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</si>
  <si>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</si>
  <si>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</si>
  <si>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</si>
  <si>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</si>
  <si>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</si>
  <si>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</si>
  <si>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</si>
  <si>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</si>
  <si>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Standardardized test scores</t>
  </si>
  <si>
    <t>Not Required</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</si>
  <si>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</si>
  <si>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</si>
  <si>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</si>
  <si>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</si>
  <si>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</si>
  <si>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</si>
  <si>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</si>
  <si>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</si>
  <si>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rPr>
        <rFont val="Calibri"/>
        <color theme="1"/>
        <sz val="12.0"/>
      </rPr>
      <t xml:space="preserve">List application priority, closing, notification, and candidate reply dates for transfer students. If applications are reviewed on a continuous or rolling basis, place a check mark in the "Rolling Admission" column. 
</t>
    </r>
    <r>
      <rPr>
        <rFont val="Calibri"/>
        <i/>
        <color theme="1"/>
        <sz val="12.0"/>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</si>
  <si>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</si>
  <si>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</si>
  <si>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</si>
  <si>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</si>
  <si>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</si>
  <si>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</si>
  <si>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</si>
  <si>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</si>
  <si>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</si>
  <si>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</si>
  <si>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</si>
  <si>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</si>
  <si>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</si>
  <si>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</si>
  <si>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</si>
  <si>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</si>
  <si>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</si>
  <si>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</si>
  <si>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</si>
  <si>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Course(s)</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</si>
  <si>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</si>
  <si>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</si>
  <si>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</si>
  <si>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</si>
  <si>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</si>
  <si>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</si>
  <si>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</si>
  <si>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</si>
  <si>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</si>
  <si>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rPr>
        <rFont val="Calibri"/>
        <color theme="1"/>
        <sz val="12.0"/>
      </rPr>
      <t xml:space="preserve">Does your institution accept the following military/veteran transfer credits: </t>
    </r>
    <r>
      <rPr>
        <rFont val="Calibri"/>
        <i/>
        <color theme="1"/>
        <sz val="12.0"/>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</si>
  <si>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</si>
  <si>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</si>
  <si>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</si>
  <si>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</si>
  <si>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</si>
  <si>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</si>
  <si>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</si>
  <si>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https://www.muhlenberg.edu/offices/registrar/transferringcourses/information/</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</si>
  <si>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</si>
  <si>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</si>
  <si>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</si>
  <si>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</si>
  <si>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</si>
  <si>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</si>
  <si>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E1</t>
  </si>
  <si>
    <r>
      <rPr>
        <rFont val="Arial"/>
        <b/>
        <color theme="1"/>
        <sz val="10.0"/>
      </rPr>
      <t xml:space="preserve">Special study options: </t>
    </r>
    <r>
      <rPr>
        <rFont val="Arial"/>
        <b val="0"/>
        <color theme="1"/>
        <sz val="10.0"/>
      </rPr>
      <t>Identify those programs available at your institution. Refer to the glossary for definitions.</t>
    </r>
  </si>
  <si>
    <t>x</t>
  </si>
  <si>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</si>
  <si>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</si>
  <si>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</si>
  <si>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</si>
  <si>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</si>
  <si>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</si>
  <si>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</si>
  <si>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</si>
  <si>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</si>
  <si>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</si>
  <si>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</si>
  <si>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</si>
  <si>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</si>
  <si>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</si>
  <si>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</si>
  <si>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</si>
  <si>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</si>
  <si>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</si>
  <si>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</si>
  <si>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</si>
  <si>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</si>
  <si>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</si>
  <si>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</si>
  <si>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</si>
  <si>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</si>
  <si>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</si>
  <si>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</si>
  <si>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</si>
  <si>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</si>
  <si>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</si>
  <si>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 xml:space="preserve"> </t>
  </si>
  <si>
    <t>Philosophy</t>
  </si>
  <si>
    <t>Sciences (biological or physical)</t>
  </si>
  <si>
    <t>Social science</t>
  </si>
  <si>
    <t>Other (describe):</t>
  </si>
  <si>
    <t>Our Reasonig requirement can be completed through a course in mathematics, philosophy or computer science. Student must also complete human difference and integrated learning courses.</t>
  </si>
  <si>
    <t xml:space="preserve">If "Other" selected, please specify below: </t>
  </si>
  <si>
    <t>Our reasoning requirement can be completed through a course in mathematics, philosophy, or computer science</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</si>
  <si>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</si>
  <si>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</si>
  <si>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</si>
  <si>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</si>
  <si>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</si>
  <si>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</si>
  <si>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</si>
  <si>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</si>
  <si>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</si>
  <si>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</si>
  <si>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</si>
  <si>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</si>
  <si>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</si>
  <si>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</si>
  <si>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</si>
  <si>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</si>
  <si>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rPr>
        <rFont val="Arial"/>
        <b/>
        <color theme="1"/>
        <sz val="10.0"/>
      </rPr>
      <t xml:space="preserve">Activities offered. </t>
    </r>
    <r>
      <rPr>
        <rFont val="Arial"/>
        <b val="0"/>
        <color theme="1"/>
        <sz val="10.0"/>
      </rPr>
      <t xml:space="preserve">Identify those programs available at your institution. </t>
    </r>
  </si>
  <si>
    <r>
      <rPr>
        <rFont val="Arial"/>
        <b/>
        <color theme="1"/>
        <sz val="10.0"/>
      </rPr>
      <t xml:space="preserve">Activities offered. </t>
    </r>
    <r>
      <rPr>
        <rFont val="Arial"/>
        <b val="0"/>
        <color theme="1"/>
        <sz val="10.0"/>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</si>
  <si>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</si>
  <si>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</si>
  <si>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</si>
  <si>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</si>
  <si>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</si>
  <si>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</si>
  <si>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</si>
  <si>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</si>
  <si>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Music ensembles</t>
  </si>
  <si>
    <t>Musical theater</t>
  </si>
  <si>
    <t>Opera</t>
  </si>
  <si>
    <t>Pep band</t>
  </si>
  <si>
    <t>Radio station</t>
  </si>
  <si>
    <t>Student government</t>
  </si>
  <si>
    <t>Student newspaper</t>
  </si>
  <si>
    <t>Student-run film society</t>
  </si>
  <si>
    <t>Yearbook</t>
  </si>
  <si>
    <t xml:space="preserve">Air Force ROTC is offered: </t>
  </si>
  <si>
    <t xml:space="preserve">If at cooperating institution, please list institution below: </t>
  </si>
  <si>
    <t>F4. Housing</t>
  </si>
  <si>
    <t>Please check all types of college-owned, -operated, or -affiliated housing available for undergraduates at your institution.</t>
  </si>
  <si>
    <t>Coed dorms</t>
  </si>
  <si>
    <t>Apartments for single students</t>
  </si>
  <si>
    <t>Special housing for disabled students</t>
  </si>
  <si>
    <t>Fraternity/sorority housing</t>
  </si>
  <si>
    <t>Theme housing</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</si>
  <si>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</si>
  <si>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</si>
  <si>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</si>
  <si>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</si>
  <si>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</si>
  <si>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https://www.muhlenberg.edu/financialaid/prospectivestudents/netpricecalculator/</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</si>
  <si>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</si>
  <si>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</si>
  <si>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Projections</t>
  </si>
  <si>
    <t xml:space="preserve">Approximate date costs will be available: </t>
  </si>
  <si>
    <t>G1. Undergraduate, full-time tuition, required fees, food and housing</t>
  </si>
  <si>
    <r>
      <rPr>
        <rFont val="Times New Roman"/>
        <color rgb="FF000000"/>
        <sz val="12.0"/>
      </rPr>
      <t xml:space="preserve">List the typical tuition, required fees, and food and housing for a full-time undergraduate student for the </t>
    </r>
    <r>
      <rPr>
        <rFont val="Times New Roman"/>
        <b/>
        <color rgb="FF000000"/>
        <sz val="12.0"/>
      </rPr>
      <t xml:space="preserve">full 2024-2025 </t>
    </r>
    <r>
      <rPr>
        <rFont val="Times New Roman"/>
        <color rgb="FF000000"/>
        <sz val="12.0"/>
      </rPr>
      <t xml:space="preserve">academic year. (30 semester hours or 45 quarter hours for institutions that derive annual tuition by multiplying credit hour cost by number of credits). </t>
    </r>
  </si>
  <si>
    <r>
      <rPr>
        <rFont val="Noto Sans Symbols"/>
        <color rgb="FF000000"/>
        <sz val="12.0"/>
      </rPr>
      <t>ü</t>
    </r>
    <r>
      <rPr>
        <rFont val="Times New Roman"/>
        <color rgb="FF000000"/>
        <sz val="7.0"/>
      </rPr>
      <t xml:space="preserve">  </t>
    </r>
    <r>
      <rPr>
        <rFont val="Times New Roman"/>
        <color rgb="FF000000"/>
        <sz val="12.0"/>
      </rPr>
      <t xml:space="preserve">A full academic year refers to the period of time generally extending from September to June; usually equated to two semesters, two trimesters, three quarters, or the period covered by a four-one-four plan. </t>
    </r>
  </si>
  <si>
    <r>
      <rPr>
        <rFont val="Noto Sans Symbols"/>
        <color rgb="FF000000"/>
        <sz val="12.0"/>
      </rPr>
      <t>ü</t>
    </r>
    <r>
      <rPr>
        <rFont val="Times New Roman"/>
        <color rgb="FF000000"/>
        <sz val="7.0"/>
      </rPr>
      <t xml:space="preserve">  </t>
    </r>
    <r>
      <rPr>
        <rFont val="Times New Roman"/>
        <color rgb="FF000000"/>
        <sz val="12.0"/>
      </rPr>
      <t xml:space="preserve">Food and housing is defined as double occupancy and 19 meals per week or the maximum meal plan. </t>
    </r>
  </si>
  <si>
    <r>
      <rPr>
        <rFont val="Noto Sans Symbols"/>
        <color rgb="FF000000"/>
        <sz val="12.0"/>
      </rPr>
      <t>ü</t>
    </r>
    <r>
      <rPr>
        <rFont val="Times New Roman"/>
        <color rgb="FF000000"/>
        <sz val="7.0"/>
      </rPr>
      <t xml:space="preserve">  </t>
    </r>
    <r>
      <rPr>
        <rFont val="Times New Roman"/>
        <b/>
        <color rgb="FF000000"/>
        <sz val="12.0"/>
      </rPr>
      <t>Required fees</t>
    </r>
    <r>
      <rPr>
        <rFont val="Times New Roman"/>
        <color rgb="FF000000"/>
        <sz val="12.0"/>
      </rPr>
      <t xml:space="preserve"> include only charges that all full-time students must pay that are </t>
    </r>
    <r>
      <rPr>
        <rFont val="Times New Roman"/>
        <b/>
        <i/>
        <color rgb="FF000000"/>
        <sz val="12.0"/>
      </rPr>
      <t>not</t>
    </r>
    <r>
      <rPr>
        <rFont val="Times New Roman"/>
        <color rgb="FF000000"/>
        <sz val="12.0"/>
      </rPr>
      <t xml:space="preserve"> included in tuition (e.g., registration, health, or activity fees.) </t>
    </r>
  </si>
  <si>
    <r>
      <rPr>
        <rFont val="Noto Sans Symbols"/>
        <color rgb="FF000000"/>
        <sz val="12.0"/>
      </rPr>
      <t>ü</t>
    </r>
    <r>
      <rPr>
        <rFont val="Times New Roman"/>
        <color rgb="FF000000"/>
        <sz val="7.0"/>
      </rPr>
      <t xml:space="preserve">  </t>
    </r>
    <r>
      <rPr>
        <rFont val="Times New Roman"/>
        <color rgb="FF000000"/>
        <sz val="12.0"/>
      </rPr>
      <t xml:space="preserve">Do </t>
    </r>
    <r>
      <rPr>
        <rFont val="Times New Roman"/>
        <b/>
        <i/>
        <color rgb="FF000000"/>
        <sz val="12.0"/>
      </rPr>
      <t>not</t>
    </r>
    <r>
      <rPr>
        <rFont val="Times New Roman"/>
        <color rgb="FF000000"/>
        <sz val="12.0"/>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</si>
  <si>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</si>
  <si>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</si>
  <si>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</si>
  <si>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</si>
  <si>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</si>
  <si>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</si>
  <si>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</si>
  <si>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</si>
  <si>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</si>
  <si>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</si>
  <si>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</si>
  <si>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</si>
  <si>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</si>
  <si>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</si>
  <si>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</si>
  <si>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</si>
  <si>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</si>
  <si>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</si>
  <si>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</si>
  <si>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</si>
  <si>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</si>
  <si>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</si>
  <si>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</si>
  <si>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</si>
  <si>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</si>
  <si>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</si>
  <si>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</si>
  <si>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</si>
  <si>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</si>
  <si>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</si>
  <si>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</si>
  <si>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</si>
  <si>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</si>
  <si>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</si>
  <si>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</si>
  <si>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</si>
  <si>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</si>
  <si>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</si>
  <si>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</si>
  <si>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</si>
  <si>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</si>
  <si>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</si>
  <si>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</si>
  <si>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</si>
  <si>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</si>
  <si>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</si>
  <si>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</si>
  <si>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</si>
  <si>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rPr>
        <rFont val="Calibri"/>
        <color theme="1"/>
        <sz val="12.0"/>
      </rPr>
      <t xml:space="preserve">
</t>
    </r>
    <r>
      <rPr>
        <rFont val="Calibri"/>
        <b/>
        <color theme="1"/>
        <sz val="12.0"/>
      </rPr>
      <t>Please refer to the following financial aid definitions when completing Section H.</t>
    </r>
    <r>
      <rPr>
        <rFont val="Calibri"/>
        <color theme="1"/>
        <sz val="12.0"/>
      </rPr>
      <t xml:space="preserve">
</t>
    </r>
    <r>
      <rPr>
        <rFont val="Calibri"/>
        <b/>
        <color theme="1"/>
        <sz val="12.0"/>
      </rPr>
      <t>Awarded aid:</t>
    </r>
    <r>
      <rPr>
        <rFont val="Calibri"/>
        <color theme="1"/>
        <sz val="12.0"/>
      </rPr>
      <t xml:space="preserve"> The dollar amounts offered to financial aid applicants.
</t>
    </r>
    <r>
      <rPr>
        <rFont val="Calibri"/>
        <b/>
        <color theme="1"/>
        <sz val="12.0"/>
      </rPr>
      <t>Financial aid applicant:</t>
    </r>
    <r>
      <rPr>
        <rFont val="Calibri"/>
        <color theme="1"/>
        <sz val="12.0"/>
      </rPr>
      <t xml:space="preserve"> Any applicant who submits any one of the institutionally required financial aid applications/forms, such as the FAFSA. 
</t>
    </r>
    <r>
      <rPr>
        <rFont val="Calibri"/>
        <b/>
        <color theme="1"/>
        <sz val="12.0"/>
      </rPr>
      <t xml:space="preserve">Indebtedness: </t>
    </r>
    <r>
      <rPr>
        <rFont val="Calibri"/>
        <color theme="1"/>
        <sz val="12.0"/>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rFont val="Calibri"/>
        <b/>
        <color theme="1"/>
        <sz val="12.0"/>
      </rPr>
      <t>Financial need:</t>
    </r>
    <r>
      <rPr>
        <rFont val="Calibri"/>
        <color theme="1"/>
        <sz val="12.0"/>
      </rPr>
      <t xml:space="preserve"> As determined by your institution using the federal methodology and/or your institution's own standards. 
</t>
    </r>
    <r>
      <rPr>
        <rFont val="Calibri"/>
        <b/>
        <color theme="1"/>
        <sz val="12.0"/>
      </rPr>
      <t xml:space="preserve">Need-based aid: </t>
    </r>
    <r>
      <rPr>
        <rFont val="Calibri"/>
        <color theme="1"/>
        <sz val="12.0"/>
      </rPr>
      <t xml:space="preserve">College-funded or college-administered award from institutional, state, federal, or other sources for which a student must have financial need to qualify. This includes both institutional and non-institutional student aid (grants, jobs, and loans).
</t>
    </r>
    <r>
      <rPr>
        <rFont val="Calibri"/>
        <b/>
        <color theme="1"/>
        <sz val="12.0"/>
      </rPr>
      <t xml:space="preserve">Need-based scholarship or grant aid: </t>
    </r>
    <r>
      <rPr>
        <rFont val="Calibri"/>
        <color theme="1"/>
        <sz val="12.0"/>
      </rPr>
      <t xml:space="preserve">Scholarships and grants from institutional, state, federal, or other sources for which a student must have financial need to qualify.
</t>
    </r>
    <r>
      <rPr>
        <rFont val="Calibri"/>
        <b/>
        <color theme="1"/>
        <sz val="12.0"/>
      </rPr>
      <t xml:space="preserve">Need-based self-help aid: </t>
    </r>
    <r>
      <rPr>
        <rFont val="Calibri"/>
        <color theme="1"/>
        <sz val="12.0"/>
      </rPr>
      <t xml:space="preserve">Loans and jobs from institutional, state, federal, or other sources for which a student must demonstrate financial need to qualify.
</t>
    </r>
    <r>
      <rPr>
        <rFont val="Calibri"/>
        <b/>
        <color theme="1"/>
        <sz val="12.0"/>
      </rPr>
      <t>Non-need-based scholarship or grant aid:</t>
    </r>
    <r>
      <rPr>
        <rFont val="Calibri"/>
        <color theme="1"/>
        <sz val="12.0"/>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</si>
  <si>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rFont val="Calibri"/>
        <b/>
        <color rgb="FF000000"/>
        <sz val="12.0"/>
      </rPr>
      <t xml:space="preserve">Note: Suggested order of precedence for counting non-need money as need-based:
</t>
    </r>
    <r>
      <rPr>
        <rFont val="Calibri"/>
        <b val="0"/>
        <color rgb="FF000000"/>
        <sz val="12.0"/>
      </rPr>
      <t xml:space="preserve">1.	Non-need institutional grants                  6.    Non-need outside grants
2.	Non-need tuition waivers                         7.    Non-need student loans 
3.	Non-need athletic awards                        8.    Non-need parent loans
4.	Non-need federal grants                          9.    Non-need work
5.	Non-need state grants                               
</t>
    </r>
    <r>
      <rPr>
        <rFont val="Calibri"/>
        <b/>
        <color rgb="FF000000"/>
        <sz val="12.0"/>
      </rPr>
      <t xml:space="preserve"> 
Non-need-based self-help aid:</t>
    </r>
    <r>
      <rPr>
        <rFont val="Calibri"/>
        <b val="0"/>
        <color rgb="FF000000"/>
        <sz val="12.0"/>
      </rPr>
      <t xml:space="preserve"> Loans and jobs from institutional, state, or other sources for which a student need not demonstrate financial need to qualify.
</t>
    </r>
    <r>
      <rPr>
        <rFont val="Calibri"/>
        <b/>
        <color rgb="FF000000"/>
        <sz val="12.0"/>
      </rPr>
      <t>Private student loans:</t>
    </r>
    <r>
      <rPr>
        <rFont val="Calibri"/>
        <b val="0"/>
        <color rgb="FF000000"/>
        <sz val="12.0"/>
      </rPr>
      <t xml:space="preserve"> A nonfederal loan made by a lender such as a bank, credit union or private lender used to pay for up to the annual cost of education, less any financial aid received.
</t>
    </r>
    <r>
      <rPr>
        <rFont val="Calibri"/>
        <b/>
        <color rgb="FF000000"/>
        <sz val="12.0"/>
      </rPr>
      <t>External scholarships and grants:</t>
    </r>
    <r>
      <rPr>
        <rFont val="Calibri"/>
        <b val="0"/>
        <color rgb="FF000000"/>
        <sz val="12.0"/>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rFont val="Calibri"/>
        <b/>
        <color rgb="FF000000"/>
        <sz val="12.0"/>
      </rPr>
      <t>Work study and employment:</t>
    </r>
    <r>
      <rPr>
        <rFont val="Calibri"/>
        <b val="0"/>
        <color rgb="FF000000"/>
        <sz val="12.0"/>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</si>
  <si>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</si>
  <si>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</si>
  <si>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</si>
  <si>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</si>
  <si>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</si>
  <si>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</si>
  <si>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</si>
  <si>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rPr>
        <rFont val="Calibri"/>
        <color rgb="FF000000"/>
        <sz val="12.0"/>
      </rPr>
      <t xml:space="preserve">Indicate the academic year for which data are reported for </t>
    </r>
    <r>
      <rPr>
        <rFont val="Calibri"/>
        <b/>
        <color rgb="FF000000"/>
        <sz val="12.0"/>
      </rPr>
      <t>items H1</t>
    </r>
    <r>
      <rPr>
        <rFont val="Calibri"/>
        <color rgb="FF000000"/>
        <sz val="12.0"/>
      </rPr>
      <t xml:space="preserve">, </t>
    </r>
    <r>
      <rPr>
        <rFont val="Calibri"/>
        <b/>
        <color rgb="FF000000"/>
        <sz val="12.0"/>
      </rPr>
      <t>H2</t>
    </r>
    <r>
      <rPr>
        <rFont val="Calibri"/>
        <color rgb="FF000000"/>
        <sz val="12.0"/>
      </rPr>
      <t xml:space="preserve">, </t>
    </r>
    <r>
      <rPr>
        <rFont val="Calibri"/>
        <b/>
        <color rgb="FF000000"/>
        <sz val="12.0"/>
      </rPr>
      <t>H2A</t>
    </r>
    <r>
      <rPr>
        <rFont val="Calibri"/>
        <color rgb="FF000000"/>
        <sz val="12.0"/>
      </rPr>
      <t xml:space="preserve">, and </t>
    </r>
    <r>
      <rPr>
        <rFont val="Calibri"/>
        <b/>
        <color rgb="FF000000"/>
        <sz val="12.0"/>
      </rPr>
      <t>H6</t>
    </r>
    <r>
      <rPr>
        <rFont val="Calibri"/>
        <color rgb="FF000000"/>
        <sz val="12.0"/>
      </rPr>
      <t xml:space="preserve"> below:</t>
    </r>
  </si>
  <si>
    <t>2023-2024 Estimated</t>
  </si>
  <si>
    <r>
      <rPr>
        <rFont val="Calibri"/>
        <color theme="1"/>
        <sz val="12.0"/>
      </rPr>
      <t xml:space="preserve">Which needs-analysis methodology does your institituion use in awarding institutional aid? </t>
    </r>
    <r>
      <rPr>
        <rFont val="Calibri"/>
        <i/>
        <color theme="1"/>
        <sz val="12.0"/>
      </rPr>
      <t>(formerly CDS - H3)</t>
    </r>
  </si>
  <si>
    <t>Federal methodology (FM)</t>
  </si>
  <si>
    <r>
      <rPr>
        <rFont val="Calibri"/>
        <b/>
        <color theme="1"/>
        <sz val="12.0"/>
      </rPr>
      <t xml:space="preserve">Need-Based
 </t>
    </r>
    <r>
      <rPr>
        <rFont val="Calibri"/>
        <color theme="1"/>
        <sz val="12.0"/>
      </rPr>
      <t xml:space="preserve">(Include non-need based aid use to meet need). </t>
    </r>
  </si>
  <si>
    <r>
      <rPr>
        <rFont val="Calibri"/>
        <b/>
        <color theme="1"/>
        <sz val="12.0"/>
      </rPr>
      <t xml:space="preserve">Non-Need-Based </t>
    </r>
    <r>
      <rPr>
        <rFont val="Calibri"/>
        <color theme="1"/>
        <sz val="12.0"/>
      </rPr>
      <t xml:space="preserve">(Exclude non-need-based aid use to meet need). </t>
    </r>
  </si>
  <si>
    <t>Scholarships / Grants</t>
  </si>
  <si>
    <t>Federal</t>
  </si>
  <si>
    <r>
      <rPr>
        <rFont val="Calibri"/>
        <b/>
        <color theme="1"/>
        <sz val="12.0"/>
      </rPr>
      <t xml:space="preserve">State </t>
    </r>
    <r>
      <rPr>
        <rFont val="Calibri"/>
        <color theme="1"/>
        <sz val="12.0"/>
      </rPr>
      <t>- all states, not only the state in which your institution is located</t>
    </r>
  </si>
  <si>
    <r>
      <rPr>
        <rFont val="Calibri"/>
        <b/>
        <color theme="1"/>
        <sz val="12.0"/>
      </rPr>
      <t>Instititutional</t>
    </r>
    <r>
      <rPr>
        <rFont val="Calibri"/>
        <color theme="1"/>
        <sz val="12.0"/>
      </rPr>
      <t xml:space="preserve"> - Endowed scholarships, annual gifts and tuition funded grants, awarded by the college, excluding athletic aid and tuition waivers (which are reported below) </t>
    </r>
  </si>
  <si>
    <r>
      <rPr>
        <rFont val="Calibri"/>
        <b/>
        <color theme="1"/>
        <sz val="12.0"/>
      </rPr>
      <t>Scholarships/grants from external sources</t>
    </r>
    <r>
      <rPr>
        <rFont val="Calibri"/>
        <color theme="1"/>
        <sz val="12.0"/>
      </rPr>
      <t xml:space="preserve"> (e.g. Kiwanis, National Merit) not awarded by the college </t>
    </r>
  </si>
  <si>
    <t>Total Scholarships/Grants</t>
  </si>
  <si>
    <t>Self Help</t>
  </si>
  <si>
    <r>
      <rPr>
        <rFont val="Calibri"/>
        <b/>
        <color theme="1"/>
        <sz val="12.0"/>
      </rPr>
      <t xml:space="preserve">Student loans from all sources 
</t>
    </r>
    <r>
      <rPr>
        <rFont val="Calibri"/>
        <color theme="1"/>
        <sz val="12.0"/>
      </rPr>
      <t xml:space="preserve">(excluding parent loans) </t>
    </r>
  </si>
  <si>
    <t>Federal Work-Study</t>
  </si>
  <si>
    <r>
      <rPr>
        <rFont val="Calibri"/>
        <b/>
        <color theme="1"/>
        <sz val="12.0"/>
      </rPr>
      <t>State and other (e.g., institutional) work-study/employment</t>
    </r>
    <r>
      <rPr>
        <rFont val="Calibri"/>
        <color theme="1"/>
        <sz val="12.0"/>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</si>
  <si>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</si>
  <si>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</si>
  <si>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</si>
  <si>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</si>
  <si>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</si>
  <si>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</si>
  <si>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</si>
  <si>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</si>
  <si>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</si>
  <si>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</si>
  <si>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</si>
  <si>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</si>
  <si>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</si>
  <si>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</si>
  <si>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rFont val="Calibri"/>
        <b/>
        <color theme="1"/>
        <sz val="12.0"/>
      </rPr>
      <t>A.</t>
    </r>
    <r>
      <rPr>
        <rFont val="Calibri"/>
        <color theme="1"/>
        <sz val="12.0"/>
      </rPr>
      <t xml:space="preserve"> Number of degree-seeking undergraduate students (CDS Item B1 if reporting on Fall 2023 cohort)</t>
    </r>
  </si>
  <si>
    <r>
      <rPr>
        <rFont val="Calibri"/>
        <b/>
        <color theme="1"/>
        <sz val="12.0"/>
      </rPr>
      <t xml:space="preserve">B. </t>
    </r>
    <r>
      <rPr>
        <rFont val="Calibri"/>
        <color theme="1"/>
        <sz val="12.0"/>
      </rPr>
      <t xml:space="preserve">Number of students in line </t>
    </r>
    <r>
      <rPr>
        <rFont val="Calibri"/>
        <b/>
        <color theme="1"/>
        <sz val="12.0"/>
      </rPr>
      <t>(A)</t>
    </r>
    <r>
      <rPr>
        <rFont val="Calibri"/>
        <color theme="1"/>
        <sz val="12.0"/>
      </rPr>
      <t xml:space="preserve"> who applied for need-based financial aid</t>
    </r>
  </si>
  <si>
    <r>
      <rPr>
        <rFont val="Calibri"/>
        <b/>
        <color theme="1"/>
        <sz val="12.0"/>
      </rPr>
      <t>C.</t>
    </r>
    <r>
      <rPr>
        <rFont val="Calibri"/>
        <color theme="1"/>
        <sz val="12.0"/>
      </rPr>
      <t xml:space="preserve"> Number of students in line </t>
    </r>
    <r>
      <rPr>
        <rFont val="Calibri"/>
        <b/>
        <color theme="1"/>
        <sz val="12.0"/>
      </rPr>
      <t>(B)</t>
    </r>
    <r>
      <rPr>
        <rFont val="Calibri"/>
        <color theme="1"/>
        <sz val="12.0"/>
      </rPr>
      <t xml:space="preserve"> who were determined to have financial need</t>
    </r>
  </si>
  <si>
    <r>
      <rPr>
        <rFont val="Calibri"/>
        <b/>
        <color theme="1"/>
        <sz val="12.0"/>
      </rPr>
      <t>D.</t>
    </r>
    <r>
      <rPr>
        <rFont val="Calibri"/>
        <color theme="1"/>
        <sz val="12.0"/>
      </rPr>
      <t xml:space="preserve"> Number of students in line </t>
    </r>
    <r>
      <rPr>
        <rFont val="Calibri"/>
        <b/>
        <color theme="1"/>
        <sz val="12.0"/>
      </rPr>
      <t>(C)</t>
    </r>
    <r>
      <rPr>
        <rFont val="Calibri"/>
        <color theme="1"/>
        <sz val="12.0"/>
      </rPr>
      <t xml:space="preserve"> who were awarded any financial aid </t>
    </r>
  </si>
  <si>
    <r>
      <rPr>
        <rFont val="Calibri"/>
        <b/>
        <color theme="1"/>
        <sz val="12.0"/>
      </rPr>
      <t>E.</t>
    </r>
    <r>
      <rPr>
        <rFont val="Calibri"/>
        <color theme="1"/>
        <sz val="12.0"/>
      </rPr>
      <t xml:space="preserve"> Number of students in line </t>
    </r>
    <r>
      <rPr>
        <rFont val="Calibri"/>
        <b/>
        <color theme="1"/>
        <sz val="12.0"/>
      </rPr>
      <t>(D)</t>
    </r>
    <r>
      <rPr>
        <rFont val="Calibri"/>
        <color theme="1"/>
        <sz val="12.0"/>
      </rPr>
      <t xml:space="preserve"> who were awarded any need-based scholarship or grant aid </t>
    </r>
  </si>
  <si>
    <r>
      <rPr>
        <rFont val="Calibri"/>
        <b/>
        <color theme="1"/>
        <sz val="12.0"/>
      </rPr>
      <t>F.</t>
    </r>
    <r>
      <rPr>
        <rFont val="Calibri"/>
        <color theme="1"/>
        <sz val="12.0"/>
      </rPr>
      <t xml:space="preserve"> Number of students in line </t>
    </r>
    <r>
      <rPr>
        <rFont val="Calibri"/>
        <b/>
        <color theme="1"/>
        <sz val="12.0"/>
      </rPr>
      <t>(D)</t>
    </r>
    <r>
      <rPr>
        <rFont val="Calibri"/>
        <color theme="1"/>
        <sz val="12.0"/>
      </rPr>
      <t xml:space="preserve"> who were awarded any need-based self-help aid </t>
    </r>
  </si>
  <si>
    <r>
      <rPr>
        <rFont val="Calibri"/>
        <b/>
        <color theme="1"/>
        <sz val="12.0"/>
      </rPr>
      <t>G.</t>
    </r>
    <r>
      <rPr>
        <rFont val="Calibri"/>
        <color theme="1"/>
        <sz val="12.0"/>
      </rPr>
      <t xml:space="preserve"> Number of students in line </t>
    </r>
    <r>
      <rPr>
        <rFont val="Calibri"/>
        <b/>
        <color theme="1"/>
        <sz val="12.0"/>
      </rPr>
      <t>(D)</t>
    </r>
    <r>
      <rPr>
        <rFont val="Calibri"/>
        <color theme="1"/>
        <sz val="12.0"/>
      </rPr>
      <t xml:space="preserve"> who were awarded any non-need-based scholarship or grant aid</t>
    </r>
  </si>
  <si>
    <r>
      <rPr>
        <rFont val="Calibri"/>
        <b/>
        <color theme="1"/>
        <sz val="12.0"/>
      </rPr>
      <t>H.</t>
    </r>
    <r>
      <rPr>
        <rFont val="Calibri"/>
        <color theme="1"/>
        <sz val="12.0"/>
      </rPr>
      <t xml:space="preserve"> Number of students in line </t>
    </r>
    <r>
      <rPr>
        <rFont val="Calibri"/>
        <b/>
        <color theme="1"/>
        <sz val="12.0"/>
      </rPr>
      <t>(D)</t>
    </r>
    <r>
      <rPr>
        <rFont val="Calibri"/>
        <color theme="1"/>
        <sz val="12.0"/>
      </rPr>
      <t xml:space="preserve"> who need was fully met (exclude PLUS loans, unsubsidized loans, and private alternative loans) </t>
    </r>
  </si>
  <si>
    <r>
      <rPr>
        <rFont val="Calibri"/>
        <b/>
        <color theme="1"/>
        <sz val="12.0"/>
      </rPr>
      <t>I.</t>
    </r>
    <r>
      <rPr>
        <rFont val="Calibri"/>
        <color theme="1"/>
        <sz val="12.0"/>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</si>
  <si>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rFont val="Calibri"/>
        <b/>
        <color theme="1"/>
        <sz val="12.0"/>
      </rPr>
      <t xml:space="preserve">J. </t>
    </r>
    <r>
      <rPr>
        <rFont val="Calibri"/>
        <color theme="1"/>
        <sz val="12.0"/>
      </rPr>
      <t xml:space="preserve">The average financial aid package of those in line </t>
    </r>
    <r>
      <rPr>
        <rFont val="Calibri"/>
        <b/>
        <color theme="1"/>
        <sz val="12.0"/>
      </rPr>
      <t>(D)</t>
    </r>
    <r>
      <rPr>
        <rFont val="Calibri"/>
        <color theme="1"/>
        <sz val="12.0"/>
      </rPr>
      <t xml:space="preserve">. Exclude any resources that were awarded to replace EFC (PLUS loans, unsubsidized loans, and private alternative loans). </t>
    </r>
  </si>
  <si>
    <r>
      <rPr>
        <rFont val="Calibri"/>
        <b/>
        <color theme="1"/>
        <sz val="12.0"/>
      </rPr>
      <t>K.</t>
    </r>
    <r>
      <rPr>
        <rFont val="Calibri"/>
        <color theme="1"/>
        <sz val="12.0"/>
      </rPr>
      <t xml:space="preserve"> Average need-based scholarship or grant award of those in line </t>
    </r>
    <r>
      <rPr>
        <rFont val="Calibri"/>
        <b/>
        <color theme="1"/>
        <sz val="12.0"/>
      </rPr>
      <t xml:space="preserve">(E) </t>
    </r>
  </si>
  <si>
    <r>
      <rPr>
        <rFont val="Calibri"/>
        <b/>
        <color theme="1"/>
        <sz val="12.0"/>
      </rPr>
      <t xml:space="preserve">L. </t>
    </r>
    <r>
      <rPr>
        <rFont val="Calibri"/>
        <color theme="1"/>
        <sz val="12.0"/>
      </rPr>
      <t>Average need-based self-help award (excluding PLUS loans, unsubsidized loans, and private alternative loans) of those in line</t>
    </r>
    <r>
      <rPr>
        <rFont val="Calibri"/>
        <b/>
        <color theme="1"/>
        <sz val="12.0"/>
      </rPr>
      <t xml:space="preserve"> (F) </t>
    </r>
  </si>
  <si>
    <r>
      <rPr>
        <rFont val="Calibri"/>
        <b/>
        <color theme="1"/>
        <sz val="12.0"/>
      </rPr>
      <t xml:space="preserve">M. </t>
    </r>
    <r>
      <rPr>
        <rFont val="Calibri"/>
        <color theme="1"/>
        <sz val="12.0"/>
      </rPr>
      <t xml:space="preserve">Average need-based loan (excluding PLUS loans, unsubsidized loans, and private alternative loans) of those in line </t>
    </r>
    <r>
      <rPr>
        <rFont val="Calibri"/>
        <b/>
        <color theme="1"/>
        <sz val="12.0"/>
      </rPr>
      <t>(F)</t>
    </r>
    <r>
      <rPr>
        <rFont val="Calibri"/>
        <color theme="1"/>
        <sz val="12.0"/>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</si>
  <si>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</si>
  <si>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</si>
  <si>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</si>
  <si>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</si>
  <si>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</si>
  <si>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rFont val="Calibri"/>
        <b/>
        <color theme="1"/>
        <sz val="12.0"/>
      </rPr>
      <t>N.</t>
    </r>
    <r>
      <rPr>
        <rFont val="Calibri"/>
        <color theme="1"/>
        <sz val="12.0"/>
      </rPr>
      <t xml:space="preserve"> Number of students in line </t>
    </r>
    <r>
      <rPr>
        <rFont val="Calibri"/>
        <b/>
        <color theme="1"/>
        <sz val="12.0"/>
      </rPr>
      <t>(A)</t>
    </r>
    <r>
      <rPr>
        <rFont val="Calibri"/>
        <color theme="1"/>
        <sz val="12.0"/>
      </rPr>
      <t xml:space="preserve"> who had no financial need and who were awarded institutional non-need-based scholarship or grant aid (exclude those who were awarded athletic awards and tuition benefits)</t>
    </r>
  </si>
  <si>
    <r>
      <rPr>
        <rFont val="Calibri"/>
        <b/>
        <color theme="1"/>
        <sz val="12.0"/>
      </rPr>
      <t>O.</t>
    </r>
    <r>
      <rPr>
        <rFont val="Calibri"/>
        <color theme="1"/>
        <sz val="12.0"/>
      </rPr>
      <t xml:space="preserve"> Average dollar amount of institutional non-need-based scholarship and grant aid awarded to students in line </t>
    </r>
    <r>
      <rPr>
        <rFont val="Calibri"/>
        <b/>
        <color theme="1"/>
        <sz val="12.0"/>
      </rPr>
      <t xml:space="preserve">(N) </t>
    </r>
  </si>
  <si>
    <r>
      <rPr>
        <rFont val="Calibri"/>
        <b/>
        <color theme="1"/>
        <sz val="12.0"/>
      </rPr>
      <t>P.</t>
    </r>
    <r>
      <rPr>
        <rFont val="Calibri"/>
        <color theme="1"/>
        <sz val="12.0"/>
      </rPr>
      <t xml:space="preserve"> Number of students in line </t>
    </r>
    <r>
      <rPr>
        <rFont val="Calibri"/>
        <b/>
        <color theme="1"/>
        <sz val="12.0"/>
      </rPr>
      <t>(A)</t>
    </r>
    <r>
      <rPr>
        <rFont val="Calibri"/>
        <color theme="1"/>
        <sz val="12.0"/>
      </rPr>
      <t xml:space="preserve"> who were awarded an instutional non-need-based athletic scholarship or grant</t>
    </r>
  </si>
  <si>
    <r>
      <rPr>
        <rFont val="Calibri"/>
        <b/>
        <color theme="1"/>
        <sz val="12.0"/>
      </rPr>
      <t xml:space="preserve">Q. </t>
    </r>
    <r>
      <rPr>
        <rFont val="Calibri"/>
        <color theme="1"/>
        <sz val="12.0"/>
      </rPr>
      <t>Average dollar amount of institutional non-need-based athletic scholarships and grants awarded to students in line</t>
    </r>
    <r>
      <rPr>
        <rFont val="Calibri"/>
        <b/>
        <color theme="1"/>
        <sz val="12.0"/>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</si>
  <si>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</si>
  <si>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</si>
  <si>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</si>
  <si>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</si>
  <si>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</si>
  <si>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</si>
  <si>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</si>
  <si>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</si>
  <si>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</si>
  <si>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</si>
  <si>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</si>
  <si>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</si>
  <si>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</si>
  <si>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</si>
  <si>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</si>
  <si>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</si>
  <si>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</si>
  <si>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</si>
  <si>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</si>
  <si>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</si>
  <si>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</si>
  <si>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rFont val="Calibri"/>
        <b/>
        <color theme="1"/>
        <sz val="12.0"/>
      </rPr>
      <t>A.</t>
    </r>
    <r>
      <rPr>
        <rFont val="Calibri"/>
        <color theme="1"/>
        <sz val="12.0"/>
      </rPr>
      <t xml:space="preserve"> Any loan program: Federal Perkins, Federal Stafford Subsidized and Unsubsidized, institutional, state, private loans that your institution is aware of, etc. Include both Federal Direct Student Loans and Federal Family Education Loans. </t>
    </r>
  </si>
  <si>
    <r>
      <rPr>
        <rFont val="Calibri"/>
        <b/>
        <color theme="1"/>
        <sz val="12.0"/>
      </rPr>
      <t>B.</t>
    </r>
    <r>
      <rPr>
        <rFont val="Calibri"/>
        <color theme="1"/>
        <sz val="12.0"/>
      </rPr>
      <t xml:space="preserve"> Federal loan programs: Federal Perkins, Federal Stafford Subsidized and Unsubsidized. Include both Federal Direct Student Loans and Federal Family Education Loans. </t>
    </r>
  </si>
  <si>
    <r>
      <rPr>
        <rFont val="Calibri"/>
        <b/>
        <color theme="1"/>
        <sz val="12.0"/>
      </rPr>
      <t>C.</t>
    </r>
    <r>
      <rPr>
        <rFont val="Calibri"/>
        <color theme="1"/>
        <sz val="12.0"/>
      </rPr>
      <t xml:space="preserve"> Institutional loan program</t>
    </r>
  </si>
  <si>
    <r>
      <rPr>
        <rFont val="Calibri"/>
        <b/>
        <color theme="1"/>
        <sz val="12.0"/>
      </rPr>
      <t xml:space="preserve">D. </t>
    </r>
    <r>
      <rPr>
        <rFont val="Calibri"/>
        <color theme="1"/>
        <sz val="12.0"/>
      </rPr>
      <t>State loan programs</t>
    </r>
  </si>
  <si>
    <r>
      <rPr>
        <rFont val="Calibri"/>
        <b/>
        <color theme="1"/>
        <sz val="12.0"/>
      </rPr>
      <t>E</t>
    </r>
    <r>
      <rPr>
        <rFont val="Calibri"/>
        <color theme="1"/>
        <sz val="12.0"/>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</si>
  <si>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</si>
  <si>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</si>
  <si>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</si>
  <si>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</si>
  <si>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</si>
  <si>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</si>
  <si>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</si>
  <si>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</si>
  <si>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</si>
  <si>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</si>
  <si>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 xml:space="preserve">Certificate of Finance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</si>
  <si>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</si>
  <si>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</si>
  <si>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</si>
  <si>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</si>
  <si>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</si>
  <si>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</si>
  <si>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</si>
  <si>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</si>
  <si>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</si>
  <si>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</si>
  <si>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</si>
  <si>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</si>
  <si>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</si>
  <si>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</si>
  <si>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</si>
  <si>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</si>
  <si>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</si>
  <si>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</si>
  <si>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</si>
  <si>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rPr>
        <rFont val="Calibri"/>
        <color theme="1"/>
        <sz val="12.0"/>
      </rPr>
      <t xml:space="preserve">Please select all criteria used in </t>
    </r>
    <r>
      <rPr>
        <rFont val="Calibri (Body)"/>
        <color theme="1"/>
        <sz val="12.0"/>
        <u/>
      </rPr>
      <t>awarding non-need based institutional aid</t>
    </r>
    <r>
      <rPr>
        <rFont val="Calibri"/>
        <color theme="1"/>
        <sz val="12.0"/>
      </rPr>
      <t xml:space="preserve">: </t>
    </r>
  </si>
  <si>
    <r>
      <rPr>
        <rFont val="Calibri"/>
        <color theme="1"/>
        <sz val="12.0"/>
      </rPr>
      <t xml:space="preserve">Please select all criteria used in </t>
    </r>
    <r>
      <rPr>
        <rFont val="Calibri (Body)"/>
        <color theme="1"/>
        <sz val="12.0"/>
        <u/>
      </rPr>
      <t>awarding need-based institutional aid</t>
    </r>
    <r>
      <rPr>
        <rFont val="Calibri"/>
        <color theme="1"/>
        <sz val="12.0"/>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</si>
  <si>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</si>
  <si>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</si>
  <si>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</si>
  <si>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</si>
  <si>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</si>
  <si>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rFont val="Calibri"/>
        <b val="0"/>
        <color rgb="FF000000"/>
        <sz val="12.0"/>
      </rPr>
      <t>Please report the number of instructional faculty members in each category for Fall 2023. Include faculty who are on your institution’s payroll on the census date your institution uses for IPEDS/AAUP.</t>
    </r>
    <r>
      <rPr>
        <rFont val="Calibri"/>
        <b/>
        <color rgb="FF000000"/>
        <sz val="12.0"/>
      </rPr>
      <t xml:space="preserve">
</t>
    </r>
    <r>
      <rPr>
        <rFont val="Calibri"/>
        <b val="0"/>
        <color rgb="FF000000"/>
        <sz val="12.0"/>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</si>
  <si>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</si>
  <si>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</si>
  <si>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</si>
  <si>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</si>
  <si>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</si>
  <si>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</si>
  <si>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</si>
  <si>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</si>
  <si>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</si>
  <si>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</si>
  <si>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</si>
  <si>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</si>
  <si>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</si>
  <si>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rPr>
        <rFont val="Calibri"/>
        <b/>
        <i/>
        <color rgb="FF000000"/>
        <sz val="12.0"/>
      </rPr>
      <t>Full-time instructional faculty:</t>
    </r>
    <r>
      <rPr>
        <rFont val="Calibri"/>
        <b val="0"/>
        <i val="0"/>
        <color rgb="FF000000"/>
        <sz val="12.0"/>
      </rPr>
      <t xml:space="preserve"> faculty employed on a full-time basis for instruction (including those with released time for research)</t>
    </r>
    <r>
      <rPr>
        <rFont val="Calibri"/>
        <b/>
        <i/>
        <color rgb="FF000000"/>
        <sz val="12.0"/>
      </rPr>
      <t xml:space="preserve">. 
Part-time instructional faculty: </t>
    </r>
    <r>
      <rPr>
        <rFont val="Calibri"/>
        <b val="0"/>
        <i val="0"/>
        <color rgb="FF000000"/>
        <sz val="12.0"/>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</si>
  <si>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rFont val="Calibri"/>
        <b/>
        <i/>
        <color rgb="FF000000"/>
        <sz val="12.0"/>
      </rPr>
      <t>Minority faculty</t>
    </r>
    <r>
      <rPr>
        <rFont val="Calibri"/>
        <b/>
        <i val="0"/>
        <color rgb="FF000000"/>
        <sz val="12.0"/>
      </rPr>
      <t xml:space="preserve">: </t>
    </r>
    <r>
      <rPr>
        <rFont val="Calibri"/>
        <b val="0"/>
        <i val="0"/>
        <color rgb="FF000000"/>
        <sz val="12.0"/>
      </rPr>
      <t xml:space="preserve">includes faculty who designate themselves as Black, non-Hispanic; American Indian or Alaska Native; Asian, Native Hawaiian or other Pacific Islander, or Hispanic. </t>
    </r>
    <r>
      <rPr>
        <rFont val="Calibri"/>
        <b/>
        <i/>
        <color rgb="FF000000"/>
        <sz val="12.0"/>
      </rPr>
      <t xml:space="preserve">
Doctorate: </t>
    </r>
    <r>
      <rPr>
        <rFont val="Calibri"/>
        <b val="0"/>
        <i val="0"/>
        <color rgb="FF000000"/>
        <sz val="12.0"/>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rFont val="Calibri"/>
        <b/>
        <i/>
        <color rgb="FF000000"/>
        <sz val="12.0"/>
      </rPr>
      <t xml:space="preserve">
Terminal master’s degree: </t>
    </r>
    <r>
      <rPr>
        <rFont val="Calibri"/>
        <b val="0"/>
        <i val="0"/>
        <color rgb="FF000000"/>
        <sz val="12.0"/>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</si>
  <si>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</si>
  <si>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</si>
  <si>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</si>
  <si>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</si>
  <si>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</si>
  <si>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</si>
  <si>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</si>
  <si>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</si>
  <si>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</si>
  <si>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</si>
  <si>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</si>
  <si>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</si>
  <si>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</si>
  <si>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</si>
  <si>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</si>
  <si>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</si>
  <si>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</si>
  <si>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</si>
  <si>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rPr>
        <rFont val="Calibri"/>
        <color rgb="FF000000"/>
        <sz val="12.0"/>
      </rPr>
      <t xml:space="preserve">In the table below, please report information about the size of classes and class sections offered in the Fall 2023 term.
</t>
    </r>
    <r>
      <rPr>
        <rFont val="Calibri"/>
        <b/>
        <color rgb="FF000000"/>
        <sz val="12.0"/>
      </rPr>
      <t>Class Sections:</t>
    </r>
    <r>
      <rPr>
        <rFont val="Calibri"/>
        <color rgb="FF000000"/>
        <sz val="12.0"/>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rFont val="Calibri"/>
        <b/>
        <color rgb="FF000000"/>
        <sz val="12.0"/>
      </rPr>
      <t xml:space="preserve">Class Subsections:  </t>
    </r>
    <r>
      <rPr>
        <rFont val="Calibri"/>
        <color rgb="FF000000"/>
        <sz val="12.0"/>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</si>
  <si>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</si>
  <si>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</si>
  <si>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</si>
  <si>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</si>
  <si>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</si>
  <si>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</si>
  <si>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</si>
  <si>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</si>
  <si>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</si>
  <si>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</si>
  <si>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</si>
  <si>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</si>
  <si>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</si>
  <si>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</si>
  <si>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rPr>
        <rFont val="Calibri"/>
        <color rgb="FF000000"/>
        <sz val="12.0"/>
      </rP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rFont val="Calibri"/>
        <color rgb="FF000000"/>
        <sz val="12.0"/>
        <vertAlign val="superscript"/>
      </rPr>
      <t>st</t>
    </r>
    <r>
      <rPr>
        <rFont val="Calibri"/>
        <color rgb="FF000000"/>
        <sz val="12.0"/>
      </rPr>
      <t xml:space="preserve"> and 2</t>
    </r>
    <r>
      <rPr>
        <rFont val="Calibri"/>
        <color rgb="FF000000"/>
        <sz val="12.0"/>
        <vertAlign val="superscript"/>
      </rPr>
      <t>nd</t>
    </r>
    <r>
      <rPr>
        <rFont val="Calibri"/>
        <color rgb="FF000000"/>
        <sz val="12.0"/>
      </rPr>
      <t xml:space="preserve"> majors for each CIP code as the numerator and the sum of the Grand Total by 1st Majors and the Grand Total by 2</t>
    </r>
    <r>
      <rPr>
        <rFont val="Calibri"/>
        <color rgb="FF000000"/>
        <sz val="12.0"/>
        <vertAlign val="superscript"/>
      </rPr>
      <t>nd</t>
    </r>
    <r>
      <rPr>
        <rFont val="Calibri"/>
        <color rgb="FF000000"/>
        <sz val="12.0"/>
      </rPr>
      <t xml:space="preserve"> major as the denominator. If you prefer, you can compute the percentages using 1</t>
    </r>
    <r>
      <rPr>
        <rFont val="Calibri"/>
        <color rgb="FF000000"/>
        <sz val="12.0"/>
        <vertAlign val="superscript"/>
      </rPr>
      <t>st</t>
    </r>
    <r>
      <rPr>
        <rFont val="Calibri"/>
        <color rgb="FF000000"/>
        <sz val="12.0"/>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</si>
  <si>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</si>
  <si>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</si>
  <si>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</si>
  <si>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</si>
  <si>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</si>
  <si>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</si>
  <si>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</si>
  <si>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</si>
  <si>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</si>
  <si>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</si>
  <si>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</si>
  <si>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</si>
  <si>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</si>
  <si>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</si>
  <si>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</si>
  <si>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</si>
  <si>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</si>
  <si>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</si>
  <si>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</si>
  <si>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</si>
  <si>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</si>
  <si>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</si>
  <si>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</si>
  <si>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</si>
  <si>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</si>
  <si>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</si>
  <si>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</si>
  <si>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</si>
  <si>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</si>
  <si>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</si>
  <si>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</si>
  <si>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</si>
  <si>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</si>
  <si>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</si>
  <si>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</si>
  <si>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</si>
  <si>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</si>
  <si>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</si>
  <si>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</si>
  <si>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</si>
  <si>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</si>
  <si>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</si>
  <si>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</si>
  <si>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</si>
  <si>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</si>
  <si>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</si>
  <si>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</si>
  <si>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rPr>
        <rFont val="Calibri"/>
        <b/>
        <color rgb="FF000000"/>
        <sz val="12.0"/>
      </rPr>
      <t xml:space="preserve">*Academic advisement: </t>
    </r>
    <r>
      <rPr>
        <rFont val="Calibri"/>
        <b val="0"/>
        <color rgb="FF000000"/>
        <sz val="12.0"/>
      </rPr>
      <t>Plan under which each student is assigned to a faculty member or a trained adviser, who, through regular meetings, helps the student plan and implement immediate and long-term academic and vocational goals.</t>
    </r>
  </si>
  <si>
    <r>
      <rPr>
        <rFont val="Calibri"/>
        <b/>
        <color rgb="FF000000"/>
        <sz val="12.0"/>
      </rPr>
      <t xml:space="preserve">Accelerated program: </t>
    </r>
    <r>
      <rPr>
        <rFont val="Calibri"/>
        <b val="0"/>
        <color rgb="FF000000"/>
        <sz val="12.0"/>
      </rPr>
      <t>Completion of a college program of study in fewer than the usual number of years, most often by attending summer sessions and carrying extra courses during the regular academic term</t>
    </r>
    <r>
      <rPr>
        <rFont val="Calibri"/>
        <b/>
        <color rgb="FF000000"/>
        <sz val="12.0"/>
      </rPr>
      <t>.</t>
    </r>
  </si>
  <si>
    <r>
      <rPr>
        <rFont val="Calibri"/>
        <b/>
        <color rgb="FF000000"/>
        <sz val="12.0"/>
      </rPr>
      <t xml:space="preserve">Admitted student: </t>
    </r>
    <r>
      <rPr>
        <rFont val="Calibri"/>
        <b val="0"/>
        <color rgb="FF000000"/>
        <sz val="12.0"/>
      </rPr>
      <t>Applicant who is offered admission to a degree-granting program</t>
    </r>
    <r>
      <rPr>
        <rFont val="Calibri"/>
        <b/>
        <color rgb="FF000000"/>
        <sz val="12.0"/>
      </rPr>
      <t xml:space="preserve"> </t>
    </r>
    <r>
      <rPr>
        <rFont val="Calibri"/>
        <b val="0"/>
        <color rgb="FF000000"/>
        <sz val="12.0"/>
      </rPr>
      <t>at your institution.</t>
    </r>
  </si>
  <si>
    <r>
      <rPr>
        <rFont val="Calibri"/>
        <b/>
        <color rgb="FF000000"/>
        <sz val="12.0"/>
      </rPr>
      <t xml:space="preserve">*Adult student services: </t>
    </r>
    <r>
      <rPr>
        <rFont val="Calibri"/>
        <b val="0"/>
        <color rgb="FF000000"/>
        <sz val="12.0"/>
      </rPr>
      <t>Admission assistance, support, orientation, and other services expressly for adults who have started college for the first time, or who are re-entering after a lapse of a few years.</t>
    </r>
  </si>
  <si>
    <r>
      <rPr>
        <rFont val="Calibri"/>
        <b/>
        <color rgb="FF000000"/>
        <sz val="12.0"/>
      </rPr>
      <t xml:space="preserve">American Indian or Alaska Native: </t>
    </r>
    <r>
      <rPr>
        <rFont val="Calibri"/>
        <b val="0"/>
        <color theme="1"/>
        <sz val="12.0"/>
      </rPr>
      <t>A person having origins in any of the original peoples of North and South America (including Central America) and maintaining tribal affiliation or community attachment.</t>
    </r>
  </si>
  <si>
    <r>
      <rPr>
        <rFont val="Calibri"/>
        <b/>
        <color rgb="FF000000"/>
        <sz val="12.0"/>
      </rPr>
      <t xml:space="preserve">Applicant (first-time, first year): </t>
    </r>
    <r>
      <rPr>
        <rFont val="Calibri"/>
        <b val="0"/>
        <color rgb="FF000000"/>
        <sz val="12.0"/>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</si>
  <si>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rFont val="Calibri"/>
        <b/>
        <color rgb="FF000000"/>
        <sz val="12.0"/>
      </rPr>
      <t xml:space="preserve">Application fee: </t>
    </r>
    <r>
      <rPr>
        <rFont val="Calibri"/>
        <b val="0"/>
        <color rgb="FF000000"/>
        <sz val="12.0"/>
      </rPr>
      <t xml:space="preserve">That amount of money that an institution charges for processing a student’s application for acceptance. This amount is </t>
    </r>
    <r>
      <rPr>
        <rFont val="Calibri"/>
        <b val="0"/>
        <i/>
        <color rgb="FF000000"/>
        <sz val="12.0"/>
      </rPr>
      <t xml:space="preserve">not </t>
    </r>
    <r>
      <rPr>
        <rFont val="Calibri"/>
        <b val="0"/>
        <color rgb="FF000000"/>
        <sz val="12.0"/>
      </rPr>
      <t>creditable toward tuition and required fees, nor is it refundable if the student is not admitted to the institution.</t>
    </r>
  </si>
  <si>
    <r>
      <rPr>
        <rFont val="Calibri"/>
        <b/>
        <color rgb="FF000000"/>
        <sz val="12.0"/>
      </rPr>
      <t>Asian:</t>
    </r>
    <r>
      <rPr>
        <rFont val="Calibri"/>
        <b val="0"/>
        <i/>
        <color rgb="FF000000"/>
        <sz val="12.0"/>
      </rPr>
      <t xml:space="preserve"> </t>
    </r>
    <r>
      <rPr>
        <rFont val="Calibri"/>
        <b val="0"/>
        <color rgb="FF000000"/>
        <sz val="12.0"/>
      </rPr>
      <t>A person having origins in any of the original peoples of the Far East, Southeast Asia, or the Indian subcontinent, including, for example, Cambodia, China, India, Japan, Korea, Malaysia, Pakistan, the Philippine Islands, Thailand, and Vietnam.</t>
    </r>
  </si>
  <si>
    <r>
      <rPr>
        <rFont val="Calibri"/>
        <b/>
        <color rgb="FF000000"/>
        <sz val="12.0"/>
      </rPr>
      <t xml:space="preserve">Associate degree: </t>
    </r>
    <r>
      <rPr>
        <rFont val="Calibri"/>
        <b val="0"/>
        <color rgb="FF000000"/>
        <sz val="12.0"/>
      </rPr>
      <t>An award that normally requires at least two but less than four years of full-time equivalent college work.</t>
    </r>
  </si>
  <si>
    <r>
      <rPr>
        <rFont val="Calibri"/>
        <b/>
        <color rgb="FF000000"/>
        <sz val="12.0"/>
      </rPr>
      <t xml:space="preserve">Bachelor’s degree: </t>
    </r>
    <r>
      <rPr>
        <rFont val="Calibri"/>
        <b val="0"/>
        <color rgb="FF000000"/>
        <sz val="12.0"/>
      </rPr>
      <t xml:space="preserve">An award (baccalaureate or equivalent degree, as determined by the Secretary of the U.S. Department of Education) that normally requires at least four years but </t>
    </r>
    <r>
      <rPr>
        <rFont val="Calibri"/>
        <b val="0"/>
        <i/>
        <color rgb="FF000000"/>
        <sz val="12.0"/>
      </rPr>
      <t>not</t>
    </r>
    <r>
      <rPr>
        <rFont val="Calibri"/>
        <b val="0"/>
        <color rgb="FF000000"/>
        <sz val="12.0"/>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</si>
  <si>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rFont val="Calibri"/>
        <b/>
        <color rgb="FF000000"/>
        <sz val="12.0"/>
      </rPr>
      <t>Black or African American</t>
    </r>
    <r>
      <rPr>
        <rFont val="Calibri"/>
        <b val="0"/>
        <i/>
        <color rgb="FF000000"/>
        <sz val="12.0"/>
      </rPr>
      <t xml:space="preserve">: </t>
    </r>
    <r>
      <rPr>
        <rFont val="Calibri"/>
        <b val="0"/>
        <color rgb="FF000000"/>
        <sz val="12.0"/>
      </rPr>
      <t>A person having origins in any of the black racial groups of Africa.</t>
    </r>
  </si>
  <si>
    <r>
      <rPr>
        <rFont val="Calibri"/>
        <b/>
        <color rgb="FF000000"/>
        <sz val="12.0"/>
      </rPr>
      <t xml:space="preserve">Board (charges): </t>
    </r>
    <r>
      <rPr>
        <rFont val="Calibri"/>
        <b val="0"/>
        <color rgb="FF000000"/>
        <sz val="12.0"/>
      </rPr>
      <t>Assume average cost for 19 meals per week or the maximum meal plan.</t>
    </r>
  </si>
  <si>
    <r>
      <rPr>
        <rFont val="Calibri"/>
        <b/>
        <color rgb="FF000000"/>
        <sz val="12.0"/>
      </rPr>
      <t xml:space="preserve">Books and supplies (costs): </t>
    </r>
    <r>
      <rPr>
        <rFont val="Calibri"/>
        <b val="0"/>
        <color rgb="FF000000"/>
        <sz val="12.0"/>
      </rPr>
      <t>Average cost of books and supplies. Do not include unusual costs for special groups of students (e.g., engineering or art majors), unless they constitute the majority of students at your institution.</t>
    </r>
  </si>
  <si>
    <r>
      <rPr>
        <rFont val="Calibri"/>
        <b/>
        <color rgb="FF000000"/>
        <sz val="12.0"/>
      </rPr>
      <t xml:space="preserve">Calendar system: </t>
    </r>
    <r>
      <rPr>
        <rFont val="Calibri"/>
        <b val="0"/>
        <color rgb="FF000000"/>
        <sz val="12.0"/>
      </rPr>
      <t>The method by which an institution structures most of its courses for the academic year.</t>
    </r>
  </si>
  <si>
    <r>
      <rPr>
        <rFont val="Calibri"/>
        <b/>
        <color theme="1"/>
        <sz val="12.0"/>
      </rPr>
      <t>Campus Ministry:</t>
    </r>
    <r>
      <rPr>
        <rFont val="Calibri"/>
        <b val="0"/>
        <color theme="1"/>
        <sz val="12.0"/>
      </rPr>
      <t xml:space="preserve"> Religious student organizations (denominational or nondenominational) devoted to fostering religious life on college campuses. May also refer to Campus Crusade for Christ, an interdenominational Christian organization.</t>
    </r>
  </si>
  <si>
    <r>
      <rPr>
        <rFont val="Calibri"/>
        <b/>
        <color rgb="FF000000"/>
        <sz val="12.0"/>
      </rPr>
      <t xml:space="preserve">*Career and placement services: </t>
    </r>
    <r>
      <rPr>
        <rFont val="Calibri"/>
        <b val="0"/>
        <color rgb="FF000000"/>
        <sz val="12.0"/>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</si>
  <si>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rFont val="Calibri"/>
        <b/>
        <color rgb="FF000000"/>
        <sz val="12.0"/>
      </rPr>
      <t xml:space="preserve">Carnegie units: </t>
    </r>
    <r>
      <rPr>
        <rFont val="Calibri"/>
        <b val="0"/>
        <color rgb="FF000000"/>
        <sz val="12.0"/>
      </rPr>
      <t>One year of study or the equivalent in a secondary school subject.</t>
    </r>
  </si>
  <si>
    <r>
      <rPr>
        <rFont val="Calibri"/>
        <b/>
        <color rgb="FF000000"/>
        <sz val="12.0"/>
      </rPr>
      <t xml:space="preserve">Certificate: </t>
    </r>
    <r>
      <rPr>
        <rFont val="Calibri"/>
        <b val="0"/>
        <color rgb="FF000000"/>
        <sz val="12.0"/>
      </rPr>
      <t xml:space="preserve">See </t>
    </r>
    <r>
      <rPr>
        <rFont val="Calibri"/>
        <b/>
        <color rgb="FF000000"/>
        <sz val="12.0"/>
      </rPr>
      <t>Postsecondary award, certificate, or diploma.</t>
    </r>
  </si>
  <si>
    <r>
      <rPr>
        <rFont val="Calibri"/>
        <b/>
        <color rgb="FF000000"/>
        <sz val="12.0"/>
      </rPr>
      <t xml:space="preserve">Class rank: </t>
    </r>
    <r>
      <rPr>
        <rFont val="Calibri"/>
        <b val="0"/>
        <color rgb="FF000000"/>
        <sz val="12.0"/>
      </rPr>
      <t>The relative numerical position of a student in his or her graduating class, calculated by the high school on the basis of grade-point average, whether weighted or unweighted.</t>
    </r>
  </si>
  <si>
    <r>
      <rPr>
        <rFont val="Calibri"/>
        <b/>
        <color rgb="FF000000"/>
        <sz val="12.0"/>
      </rPr>
      <t xml:space="preserve">College-preparatory program: </t>
    </r>
    <r>
      <rPr>
        <rFont val="Calibri"/>
        <b val="0"/>
        <color rgb="FF000000"/>
        <sz val="12.0"/>
      </rPr>
      <t xml:space="preserve">Courses in academic subjects (English, history and social studies, foreign languages, mathematics, science, and the arts) that stress preparation for college or university study. </t>
    </r>
  </si>
  <si>
    <r>
      <rPr>
        <rFont val="Calibri"/>
        <b/>
        <color rgb="FF000000"/>
        <sz val="12.0"/>
      </rPr>
      <t xml:space="preserve">Common Application: </t>
    </r>
    <r>
      <rPr>
        <rFont val="Calibri"/>
        <b val="0"/>
        <color rgb="FF000000"/>
        <sz val="12.0"/>
      </rPr>
      <t xml:space="preserve">The standard application form distributed by the National Association of Secondary School Principals for a large number of private colleges who are members of the Common Application Group. </t>
    </r>
  </si>
  <si>
    <r>
      <rPr>
        <rFont val="Calibri"/>
        <b/>
        <color rgb="FF000000"/>
        <sz val="12.0"/>
      </rPr>
      <t xml:space="preserve">*Community service program: </t>
    </r>
    <r>
      <rPr>
        <rFont val="Calibri"/>
        <b val="0"/>
        <color rgb="FF000000"/>
        <sz val="12.0"/>
      </rPr>
      <t>Referral center for students wishing to perform volunteer work in the community or participate in volunteer activities coordinated by academic departments.</t>
    </r>
  </si>
  <si>
    <r>
      <rPr>
        <rFont val="Calibri"/>
        <b/>
        <color rgb="FF000000"/>
        <sz val="12.0"/>
      </rPr>
      <t xml:space="preserve">Commuter: </t>
    </r>
    <r>
      <rPr>
        <rFont val="Calibri"/>
        <b val="0"/>
        <color rgb="FF000000"/>
        <sz val="12.0"/>
      </rPr>
      <t xml:space="preserve">A student who lives off campus in housing that is not owned by, operated by, or affiliated with the college. This category includes students who commute from home and students who have moved to the area to attend college. </t>
    </r>
  </si>
  <si>
    <r>
      <rPr>
        <rFont val="Calibri"/>
        <b/>
        <color rgb="FF000000"/>
        <sz val="12.0"/>
      </rPr>
      <t xml:space="preserve">Comprehensive transition and postsecondary program for students with intellectual disabilities: </t>
    </r>
    <r>
      <rPr>
        <rFont val="Calibri"/>
        <b val="0"/>
        <color rgb="FF000000"/>
        <sz val="12.0"/>
      </rPr>
      <t>Programs designed to support postsecondary students with intellectual disabilities obtain instruction in academic, career and technical, and independent living  subjects in preparation for employment.</t>
    </r>
  </si>
  <si>
    <r>
      <rPr>
        <rFont val="Calibri"/>
        <b/>
        <color rgb="FF000000"/>
        <sz val="12.0"/>
      </rPr>
      <t xml:space="preserve">Clock hour: </t>
    </r>
    <r>
      <rPr>
        <rFont val="Calibri"/>
        <b val="0"/>
        <color rgb="FF000000"/>
        <sz val="12.0"/>
      </rPr>
      <t>A unit of measure that represents an hour of scheduled instruction given to students. Also referred to as contact hour.</t>
    </r>
  </si>
  <si>
    <r>
      <rPr>
        <rFont val="Calibri"/>
        <b/>
        <color rgb="FF000000"/>
        <sz val="12.0"/>
      </rPr>
      <t xml:space="preserve">Continuous basis (for program enrollment): </t>
    </r>
    <r>
      <rPr>
        <rFont val="Calibri"/>
        <b val="0"/>
        <color rgb="FF000000"/>
        <sz val="12.0"/>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</si>
  <si>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rFont val="Calibri"/>
        <b/>
        <color rgb="FF000000"/>
        <sz val="12.0"/>
      </rPr>
      <t xml:space="preserve">Cooperative education program: </t>
    </r>
    <r>
      <rPr>
        <rFont val="Calibri"/>
        <b val="0"/>
        <color rgb="FF000000"/>
        <sz val="12.0"/>
      </rPr>
      <t>A program that provides for alternate class attendance and employment in business, industry, or government.</t>
    </r>
  </si>
  <si>
    <r>
      <rPr>
        <rFont val="Calibri"/>
        <b/>
        <color rgb="FF000000"/>
        <sz val="12.0"/>
      </rPr>
      <t xml:space="preserve">Cooperative housing: </t>
    </r>
    <r>
      <rPr>
        <rFont val="Calibri"/>
        <b val="0"/>
        <color rgb="FF000000"/>
        <sz val="12.0"/>
      </rPr>
      <t>College-owned, -operated, or -affiliated housing in which students share food and housing expenses and participate in household chores to reduce living expenses.</t>
    </r>
  </si>
  <si>
    <r>
      <rPr>
        <rFont val="Calibri"/>
        <b/>
        <color rgb="FF000000"/>
        <sz val="12.0"/>
      </rPr>
      <t xml:space="preserve">*Counseling service: </t>
    </r>
    <r>
      <rPr>
        <rFont val="Calibri"/>
        <b val="0"/>
        <color rgb="FF000000"/>
        <sz val="12.0"/>
      </rPr>
      <t>Activities designed to assist students in making plans and decisions related to their education, career, or personal development.</t>
    </r>
  </si>
  <si>
    <r>
      <rPr>
        <rFont val="Calibri"/>
        <b/>
        <color rgb="FF000000"/>
        <sz val="12.0"/>
      </rPr>
      <t xml:space="preserve">Credit: </t>
    </r>
    <r>
      <rPr>
        <rFont val="Calibri"/>
        <b val="0"/>
        <color rgb="FF000000"/>
        <sz val="12.0"/>
      </rPr>
      <t>Recognition of attendance or performance in an instructional activity (course or program) that can be applied by a recipient toward the requirements for a degree, diploma, certificate, or recognized postsecondary credential.</t>
    </r>
  </si>
  <si>
    <r>
      <rPr>
        <rFont val="Calibri"/>
        <b/>
        <color rgb="FF000000"/>
        <sz val="12.0"/>
      </rPr>
      <t xml:space="preserve">Credit course: </t>
    </r>
    <r>
      <rPr>
        <rFont val="Calibri"/>
        <b val="0"/>
        <color rgb="FF000000"/>
        <sz val="12.0"/>
      </rPr>
      <t>A course that, if successfully completed, can be applied toward the number of courses required for achieving a degree, diploma, certificate, or other recognized postsecondary credential.</t>
    </r>
  </si>
  <si>
    <r>
      <rPr>
        <rFont val="Calibri"/>
        <b/>
        <color rgb="FF000000"/>
        <sz val="12.0"/>
      </rPr>
      <t xml:space="preserve">Credit hour: </t>
    </r>
    <r>
      <rPr>
        <rFont val="Calibri"/>
        <b val="0"/>
        <color rgb="FF000000"/>
        <sz val="12.0"/>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</si>
  <si>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rFont val="Calibri"/>
        <b/>
        <color rgb="FF000000"/>
        <sz val="12.0"/>
      </rPr>
      <t xml:space="preserve">Cross-registration: </t>
    </r>
    <r>
      <rPr>
        <rFont val="Calibri"/>
        <b val="0"/>
        <color rgb="FF000000"/>
        <sz val="12.0"/>
      </rPr>
      <t>A system whereby students enrolled at one institution may take courses at another institution without having to apply to the second institution.</t>
    </r>
  </si>
  <si>
    <r>
      <rPr>
        <rFont val="Calibri"/>
        <b/>
        <color rgb="FF000000"/>
        <sz val="12.0"/>
      </rPr>
      <t xml:space="preserve">Deferred admission: </t>
    </r>
    <r>
      <rPr>
        <rFont val="Calibri"/>
        <b val="0"/>
        <color rgb="FF000000"/>
        <sz val="12.0"/>
      </rPr>
      <t>The practice of permitting admitted students to postpone enrollment, usually for a period of one academic term or one year.</t>
    </r>
  </si>
  <si>
    <r>
      <rPr>
        <rFont val="Calibri"/>
        <b/>
        <color rgb="FF000000"/>
        <sz val="12.0"/>
      </rPr>
      <t xml:space="preserve">Degree: </t>
    </r>
    <r>
      <rPr>
        <rFont val="Calibri"/>
        <b val="0"/>
        <color rgb="FF000000"/>
        <sz val="12.0"/>
      </rPr>
      <t>An award conferred by a college, university, or other postsecondary education institution as official recognition for the successful completion of a program of studies.</t>
    </r>
  </si>
  <si>
    <r>
      <rPr>
        <rFont val="Calibri"/>
        <b/>
        <color rgb="FF000000"/>
        <sz val="12.0"/>
      </rPr>
      <t xml:space="preserve">Degree-seeking students: </t>
    </r>
    <r>
      <rPr>
        <rFont val="Calibri"/>
        <b val="0"/>
        <color rgb="FF000000"/>
        <sz val="12.0"/>
      </rPr>
      <t>Students enrolled in courses for credit who are recognized by the institution as seeking a degree or recognized postsecondary credential. At the undergraduate level, this is intended to include students enrolled in vocational or occupational programs.</t>
    </r>
  </si>
  <si>
    <r>
      <rPr>
        <rFont val="Calibri"/>
        <b/>
        <color rgb="FF000000"/>
        <sz val="12.0"/>
      </rPr>
      <t xml:space="preserve">Differs by program (calendar system): </t>
    </r>
    <r>
      <rPr>
        <rFont val="Calibri"/>
        <b val="0"/>
        <color rgb="FF000000"/>
        <sz val="12.0"/>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</si>
  <si>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rFont val="Calibri"/>
        <b/>
        <color rgb="FF000000"/>
        <sz val="12.0"/>
      </rPr>
      <t xml:space="preserve">Diploma: </t>
    </r>
    <r>
      <rPr>
        <rFont val="Calibri"/>
        <b val="0"/>
        <color rgb="FF000000"/>
        <sz val="12.0"/>
      </rPr>
      <t xml:space="preserve">See </t>
    </r>
    <r>
      <rPr>
        <rFont val="Calibri"/>
        <b/>
        <color rgb="FF000000"/>
        <sz val="12.0"/>
      </rPr>
      <t>Postsecondary award, certificate, or diploma.</t>
    </r>
  </si>
  <si>
    <r>
      <rPr>
        <rFont val="Calibri"/>
        <b/>
        <color rgb="FF000000"/>
        <sz val="12.0"/>
      </rPr>
      <t xml:space="preserve">Distance learning: </t>
    </r>
    <r>
      <rPr>
        <rFont val="Calibri"/>
        <b val="0"/>
        <color rgb="FF000000"/>
        <sz val="12.0"/>
      </rPr>
      <t>An option for earning course credit at off-campus locations via cable television, internet, satellite classes, videotapes, correspondence courses, or other means.</t>
    </r>
  </si>
  <si>
    <r>
      <rPr>
        <rFont val="Calibri"/>
        <b/>
        <color theme="1"/>
        <sz val="12.0"/>
      </rPr>
      <t>Doctor’s degree-research/scholarship</t>
    </r>
    <r>
      <rPr>
        <rFont val="Calibri"/>
        <b val="0"/>
        <color theme="1"/>
        <sz val="12.0"/>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</si>
  <si>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rFont val="Calibri"/>
        <b/>
        <color theme="1"/>
        <sz val="12.0"/>
      </rPr>
      <t>Doctor’s degree-professional practice</t>
    </r>
    <r>
      <rPr>
        <rFont val="Calibri"/>
        <b val="0"/>
        <color theme="1"/>
        <sz val="12.0"/>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</si>
  <si>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rFont val="Calibri"/>
        <b/>
        <color theme="1"/>
        <sz val="12.0"/>
      </rPr>
      <t>Doctor’s degree-other</t>
    </r>
    <r>
      <rPr>
        <rFont val="Calibri"/>
        <b val="0"/>
        <color theme="1"/>
        <sz val="12.0"/>
      </rPr>
      <t>: A doctor’s degree that does not meet the definition of a doctor’s degree - research/scholarship or a doctor’s degree - professional practice.</t>
    </r>
  </si>
  <si>
    <r>
      <rPr>
        <rFont val="Calibri"/>
        <b/>
        <color rgb="FF000000"/>
        <sz val="12.0"/>
      </rPr>
      <t xml:space="preserve">Double major: </t>
    </r>
    <r>
      <rPr>
        <rFont val="Calibri"/>
        <b val="0"/>
        <color rgb="FF000000"/>
        <sz val="12.0"/>
      </rPr>
      <t>Program in which students may complete two undergraduate programs of study simultaneously.</t>
    </r>
  </si>
  <si>
    <r>
      <rPr>
        <rFont val="Calibri"/>
        <b/>
        <color rgb="FF000000"/>
        <sz val="12.0"/>
      </rPr>
      <t xml:space="preserve">Dual enrollment: </t>
    </r>
    <r>
      <rPr>
        <rFont val="Calibri"/>
        <b val="0"/>
        <color rgb="FF000000"/>
        <sz val="12.0"/>
      </rPr>
      <t>A program through which high school students may enroll in college courses while still enrolled in high school. Students are not required to apply for admission to the college in order to participate.</t>
    </r>
  </si>
  <si>
    <r>
      <rPr>
        <rFont val="Calibri"/>
        <b/>
        <color rgb="FF000000"/>
        <sz val="12.0"/>
      </rPr>
      <t xml:space="preserve">Early action plan: </t>
    </r>
    <r>
      <rPr>
        <rFont val="Calibri"/>
        <b val="0"/>
        <color rgb="FF000000"/>
        <sz val="12.0"/>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</si>
  <si>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rFont val="Calibri"/>
        <b/>
        <color rgb="FF000000"/>
        <sz val="12.0"/>
      </rPr>
      <t xml:space="preserve">Early admission: </t>
    </r>
    <r>
      <rPr>
        <rFont val="Calibri"/>
        <b val="0"/>
        <color rgb="FF000000"/>
        <sz val="12.0"/>
      </rPr>
      <t>A policy under which students who have not completed high school are admitted and enroll full time in college, usually after completion of their junior year.</t>
    </r>
  </si>
  <si>
    <r>
      <rPr>
        <rFont val="Calibri"/>
        <b/>
        <color rgb="FF000000"/>
        <sz val="12.0"/>
      </rPr>
      <t xml:space="preserve">Early decision plan: </t>
    </r>
    <r>
      <rPr>
        <rFont val="Calibri"/>
        <b val="0"/>
        <color rgb="FF000000"/>
        <sz val="12.0"/>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</si>
  <si>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rFont val="Calibri"/>
        <b/>
        <color rgb="FF000000"/>
        <sz val="12.0"/>
      </rPr>
      <t xml:space="preserve">English as a Second Language (ESL): </t>
    </r>
    <r>
      <rPr>
        <rFont val="Calibri"/>
        <b val="0"/>
        <color rgb="FF000000"/>
        <sz val="12.0"/>
      </rPr>
      <t>A course of study designed specifically for students whose native language is not English.</t>
    </r>
  </si>
  <si>
    <r>
      <rPr>
        <rFont val="Calibri"/>
        <b/>
        <color rgb="FF000000"/>
        <sz val="12.0"/>
      </rPr>
      <t xml:space="preserve">Exchange student program-domestic: </t>
    </r>
    <r>
      <rPr>
        <rFont val="Calibri"/>
        <b val="0"/>
        <color rgb="FF000000"/>
        <sz val="12.0"/>
      </rPr>
      <t>Any arrangement between a student and a college that permits study for a semester or more at another college</t>
    </r>
    <r>
      <rPr>
        <rFont val="Calibri"/>
        <b/>
        <color rgb="FF000000"/>
        <sz val="12.0"/>
      </rPr>
      <t xml:space="preserve"> in the United States </t>
    </r>
    <r>
      <rPr>
        <rFont val="Calibri"/>
        <b val="0"/>
        <color rgb="FF000000"/>
        <sz val="12.0"/>
      </rPr>
      <t xml:space="preserve">without extending the amount of time required for a degree. </t>
    </r>
    <r>
      <rPr>
        <rFont val="Calibri"/>
        <b/>
        <color rgb="FF000000"/>
        <sz val="12.0"/>
      </rPr>
      <t>See also Study abroad</t>
    </r>
    <r>
      <rPr>
        <rFont val="Calibri"/>
        <b val="0"/>
        <color rgb="FF000000"/>
        <sz val="12.0"/>
      </rPr>
      <t>.</t>
    </r>
  </si>
  <si>
    <r>
      <rPr>
        <rFont val="Calibri"/>
        <b/>
        <color rgb="FF000000"/>
        <sz val="12.0"/>
      </rPr>
      <t>External degree program:</t>
    </r>
    <r>
      <rPr>
        <rFont val="Calibri"/>
        <b val="0"/>
        <color rgb="FF000000"/>
        <sz val="12.0"/>
      </rPr>
      <t xml:space="preserve"> A program of study in which students earn credits toward a degree through independent study, college courses, proficiency examinations, and personal experience. External degree programs require minimal or no classroom attendance.</t>
    </r>
  </si>
  <si>
    <r>
      <rPr>
        <rFont val="Calibri"/>
        <b/>
        <color rgb="FF000000"/>
        <sz val="12.0"/>
      </rPr>
      <t xml:space="preserve">Extracurricular activities (as admission factor): </t>
    </r>
    <r>
      <rPr>
        <rFont val="Calibri"/>
        <b val="0"/>
        <color rgb="FF000000"/>
        <sz val="12.0"/>
      </rPr>
      <t>Special consideration in the admissions process given for participation in both school and nonschool-related activities of interest to the college, such as clubs, hobbies, student government, athletics, performing arts, etc.</t>
    </r>
  </si>
  <si>
    <r>
      <rPr>
        <rFont val="Calibri"/>
        <b/>
        <color rgb="FF000000"/>
        <sz val="12.0"/>
      </rPr>
      <t xml:space="preserve">First-time student: </t>
    </r>
    <r>
      <rPr>
        <rFont val="Calibri"/>
        <b val="0"/>
        <color rgb="FF000000"/>
        <sz val="12.0"/>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</si>
  <si>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rFont val="Calibri"/>
        <b/>
        <color rgb="FF000000"/>
        <sz val="12.0"/>
      </rPr>
      <t xml:space="preserve">First-time, first-year student: </t>
    </r>
    <r>
      <rPr>
        <rFont val="Calibri"/>
        <b val="0"/>
        <color rgb="FF000000"/>
        <sz val="12.0"/>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</si>
  <si>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rFont val="Calibri"/>
        <b/>
        <color rgb="FF000000"/>
        <sz val="12.0"/>
      </rPr>
      <t xml:space="preserve">First-year student: </t>
    </r>
    <r>
      <rPr>
        <rFont val="Calibri"/>
        <b val="0"/>
        <color rgb="FF000000"/>
        <sz val="12.0"/>
      </rPr>
      <t>A student who has completed less than the equivalent of 1 full year of undergraduate work; that is, less than 30 semester hours (in a 120-hour degree program) or less than 900 clock hours.</t>
    </r>
  </si>
  <si>
    <r>
      <rPr>
        <rFont val="Calibri"/>
        <b/>
        <color rgb="FF000000"/>
        <sz val="12.0"/>
      </rPr>
      <t xml:space="preserve">*New student orientation: </t>
    </r>
    <r>
      <rPr>
        <rFont val="Calibri"/>
        <b val="0"/>
        <color rgb="FF000000"/>
        <sz val="12.0"/>
      </rPr>
      <t>Orientation addressing the academic, social, emotional, and intellectual issues involved in beginning college. May be a few hours or a few days in length; at some colleges, there is a fee.</t>
    </r>
  </si>
  <si>
    <r>
      <rPr>
        <rFont val="Calibri"/>
        <b/>
        <color rgb="FF000000"/>
        <sz val="12.0"/>
      </rPr>
      <t xml:space="preserve">Full-time student (undergraduate): </t>
    </r>
    <r>
      <rPr>
        <rFont val="Calibri"/>
        <b val="0"/>
        <color rgb="FF000000"/>
        <sz val="12.0"/>
      </rPr>
      <t>A student enrolled for 12 or more semester credits, 12 or more quarter credits, or 24 or more clock hours a week each term.</t>
    </r>
  </si>
  <si>
    <r>
      <rPr>
        <rFont val="Calibri"/>
        <b/>
        <color rgb="FF000000"/>
        <sz val="12.0"/>
      </rPr>
      <t xml:space="preserve">Geographical residence (as admission factor): </t>
    </r>
    <r>
      <rPr>
        <rFont val="Calibri"/>
        <b val="0"/>
        <color rgb="FF000000"/>
        <sz val="12.0"/>
      </rPr>
      <t>Special consideration in the admission process given to students from a particular region, state, or country of residence.</t>
    </r>
  </si>
  <si>
    <r>
      <rPr>
        <rFont val="Calibri"/>
        <b/>
        <color rgb="FF000000"/>
        <sz val="12.0"/>
      </rPr>
      <t xml:space="preserve">Grade-point average (academic high school GPA): </t>
    </r>
    <r>
      <rPr>
        <rFont val="Calibri"/>
        <b val="0"/>
        <color rgb="FF000000"/>
        <sz val="12.0"/>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</si>
  <si>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rFont val="Calibri"/>
        <b/>
        <color rgb="FF000000"/>
        <sz val="12.0"/>
      </rPr>
      <t xml:space="preserve">Graduate student: </t>
    </r>
    <r>
      <rPr>
        <rFont val="Calibri"/>
        <b val="0"/>
        <color rgb="FF000000"/>
        <sz val="12.0"/>
      </rPr>
      <t>A student who holds a bachelor’s or equivalent, and is taking courses at the post-baccalaureate level.</t>
    </r>
  </si>
  <si>
    <r>
      <rPr>
        <rFont val="Calibri"/>
        <b/>
        <color rgb="FF000000"/>
        <sz val="12.0"/>
      </rPr>
      <t xml:space="preserve">*Health services: </t>
    </r>
    <r>
      <rPr>
        <rFont val="Calibri"/>
        <b val="0"/>
        <color rgb="FF000000"/>
        <sz val="12.0"/>
      </rPr>
      <t>Free or low cost on-campus primary and preventive health care available to students.</t>
    </r>
  </si>
  <si>
    <r>
      <rPr>
        <rFont val="Calibri"/>
        <b/>
        <color rgb="FF000000"/>
        <sz val="12.0"/>
      </rPr>
      <t xml:space="preserve">High school diploma or recognized equivalent: </t>
    </r>
    <r>
      <rPr>
        <rFont val="Calibri"/>
        <b val="0"/>
        <color rgb="FF000000"/>
        <sz val="12.0"/>
      </rPr>
      <t>A document certifying the successful completion of a prescribed secondary school program of studies, or the attainment of satisfactory scores on the Tests of General Educational Development (GED), or another state-specified examination.</t>
    </r>
  </si>
  <si>
    <r>
      <rPr>
        <rFont val="Calibri"/>
        <b/>
        <color rgb="FF000000"/>
        <sz val="12.0"/>
      </rPr>
      <t>Hispanic or Latino:</t>
    </r>
    <r>
      <rPr>
        <rFont val="Calibri"/>
        <b val="0"/>
        <i/>
        <color rgb="FF000000"/>
        <sz val="12.0"/>
      </rPr>
      <t xml:space="preserve"> </t>
    </r>
    <r>
      <rPr>
        <rFont val="Calibri"/>
        <b val="0"/>
        <color rgb="FF000000"/>
        <sz val="12.0"/>
      </rPr>
      <t>A person of Mexican, Puerto Rican, Cuban, South or Central American, or other Spanish culture or origin, regardless of race.</t>
    </r>
  </si>
  <si>
    <r>
      <rPr>
        <rFont val="Calibri"/>
        <b/>
        <color rgb="FF000000"/>
        <sz val="12.0"/>
      </rPr>
      <t>Honors program:</t>
    </r>
    <r>
      <rPr>
        <rFont val="Calibri"/>
        <b val="0"/>
        <color rgb="FF000000"/>
        <sz val="12.0"/>
      </rPr>
      <t xml:space="preserve"> Any special program for very able students offering the opportunity for educational enrichment, independent study, acceleration, or some combination of these.</t>
    </r>
    <r>
      <rPr>
        <rFont val="Calibri"/>
        <b/>
        <color rgb="FF000000"/>
        <sz val="12.0"/>
      </rPr>
      <t xml:space="preserve"> </t>
    </r>
  </si>
  <si>
    <r>
      <rPr>
        <rFont val="Calibri"/>
        <b/>
        <color rgb="FF000000"/>
        <sz val="12.0"/>
      </rPr>
      <t xml:space="preserve">Independent study: </t>
    </r>
    <r>
      <rPr>
        <rFont val="Calibri"/>
        <b val="0"/>
        <color rgb="FF000000"/>
        <sz val="12.0"/>
      </rPr>
      <t>Academic work chosen or designed by the student with the approval of the department concerned, under an instructor’s supervision, and usually undertaken outside of the regular classroom structure.</t>
    </r>
  </si>
  <si>
    <r>
      <rPr>
        <rFont val="Calibri"/>
        <b/>
        <color rgb="FF000000"/>
        <sz val="12.0"/>
      </rPr>
      <t xml:space="preserve">In-state tuition: </t>
    </r>
    <r>
      <rPr>
        <rFont val="Calibri"/>
        <b val="0"/>
        <color rgb="FF000000"/>
        <sz val="12.0"/>
      </rPr>
      <t>The tuition charged by institutions to those students who meet the state’s or institution’s residency requirements.</t>
    </r>
  </si>
  <si>
    <r>
      <rPr>
        <rFont val="Calibri"/>
        <b/>
        <color rgb="FF000000"/>
        <sz val="12.0"/>
      </rPr>
      <t xml:space="preserve">International student: </t>
    </r>
    <r>
      <rPr>
        <rFont val="Calibri"/>
        <b val="0"/>
        <color rgb="FF000000"/>
        <sz val="12.0"/>
      </rPr>
      <t>See</t>
    </r>
    <r>
      <rPr>
        <rFont val="Calibri"/>
        <b/>
        <color rgb="FF000000"/>
        <sz val="12.0"/>
      </rPr>
      <t xml:space="preserve"> Nonresident.</t>
    </r>
  </si>
  <si>
    <r>
      <rPr>
        <rFont val="Calibri"/>
        <b/>
        <color rgb="FF000000"/>
        <sz val="12.0"/>
      </rPr>
      <t xml:space="preserve">International student group: </t>
    </r>
    <r>
      <rPr>
        <rFont val="Calibri"/>
        <b val="0"/>
        <color theme="1"/>
        <sz val="12.0"/>
      </rPr>
      <t>Student groups that facilitate cultural dialogue, support a diverse campus, assist international students in acclimation and creating a social network.</t>
    </r>
    <r>
      <rPr>
        <rFont val="Calibri"/>
        <b val="0"/>
        <color rgb="FF0000FF"/>
        <sz val="12.0"/>
      </rPr>
      <t> </t>
    </r>
  </si>
  <si>
    <r>
      <rPr>
        <rFont val="Calibri"/>
        <b/>
        <color rgb="FF000000"/>
        <sz val="12.0"/>
      </rPr>
      <t>Internship:</t>
    </r>
    <r>
      <rPr>
        <rFont val="Calibri"/>
        <b val="0"/>
        <color rgb="FF000000"/>
        <sz val="12.0"/>
      </rPr>
      <t xml:space="preserve"> Any short-term, supervised work experience usually related to a student’s major field, for which the student earns academic credit. The work can be full- or part-time, on- or off-campus, paid or unpaid.</t>
    </r>
  </si>
  <si>
    <r>
      <rPr>
        <rFont val="Calibri"/>
        <b/>
        <color rgb="FF000000"/>
        <sz val="12.0"/>
      </rPr>
      <t xml:space="preserve">*Learning center: </t>
    </r>
    <r>
      <rPr>
        <rFont val="Calibri"/>
        <b val="0"/>
        <color rgb="FF000000"/>
        <sz val="12.0"/>
      </rPr>
      <t>Center offering assistance through tutors, workshops, computer programs, or audiovisual equipment in reading, writing, math, and skills such as taking notes, managing time, taking tests.</t>
    </r>
  </si>
  <si>
    <r>
      <rPr>
        <rFont val="Calibri"/>
        <b/>
        <color rgb="FF000000"/>
        <sz val="12.0"/>
      </rPr>
      <t xml:space="preserve">*Legal services: </t>
    </r>
    <r>
      <rPr>
        <rFont val="Calibri"/>
        <b val="0"/>
        <color rgb="FF000000"/>
        <sz val="12.0"/>
      </rPr>
      <t>Free or low cost legal advice for a range of issues (personal and other).</t>
    </r>
  </si>
  <si>
    <r>
      <rPr>
        <rFont val="Calibri"/>
        <b/>
        <color rgb="FF000000"/>
        <sz val="12.0"/>
      </rPr>
      <t xml:space="preserve">Liberal arts/career combination: </t>
    </r>
    <r>
      <rPr>
        <rFont val="Calibri"/>
        <b val="0"/>
        <color rgb="FF000000"/>
        <sz val="12.0"/>
      </rPr>
      <t>Program in which a student earns undergraduate degrees in two separate fields, one in a liberal arts major and the other in a professional or specialized major, whether on campus or through cross‑registration.</t>
    </r>
  </si>
  <si>
    <r>
      <rPr>
        <rFont val="Calibri"/>
        <b/>
        <color theme="1"/>
        <sz val="12.0"/>
      </rPr>
      <t xml:space="preserve">Living learning community: </t>
    </r>
    <r>
      <rPr>
        <rFont val="Calibri"/>
        <b val="0"/>
        <color theme="1"/>
        <sz val="12.0"/>
      </rPr>
      <t>Residential programs that allow students to interact with students who share common interests. In addition to living together, students may also participate in shared courses, special events, and group service projects.</t>
    </r>
  </si>
  <si>
    <r>
      <rPr>
        <rFont val="Calibri"/>
        <b/>
        <color theme="1"/>
        <sz val="12.0"/>
      </rPr>
      <t>Master's degree</t>
    </r>
    <r>
      <rPr>
        <rFont val="Calibri"/>
        <b val="0"/>
        <color theme="1"/>
        <sz val="12.0"/>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</si>
  <si>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rFont val="Calibri"/>
        <b/>
        <color rgb="FF000000"/>
        <sz val="12.0"/>
      </rPr>
      <t xml:space="preserve">Minority affiliation (as admission factor): </t>
    </r>
    <r>
      <rPr>
        <rFont val="Calibri"/>
        <b val="0"/>
        <color rgb="FF000000"/>
        <sz val="12.0"/>
      </rPr>
      <t>Special consideration in the admission process for members of designated racial/ethnic minority groups.</t>
    </r>
  </si>
  <si>
    <r>
      <rPr>
        <rFont val="Calibri"/>
        <b/>
        <color rgb="FF000000"/>
        <sz val="12.0"/>
      </rPr>
      <t xml:space="preserve">*Minority student center: </t>
    </r>
    <r>
      <rPr>
        <rFont val="Calibri"/>
        <b val="0"/>
        <color rgb="FF000000"/>
        <sz val="12.0"/>
      </rPr>
      <t>Center with programs, activities, and/or services intended to enhance the college experience of students of color.</t>
    </r>
  </si>
  <si>
    <r>
      <rPr>
        <rFont val="Calibri"/>
        <b/>
        <color theme="1"/>
        <sz val="12.0"/>
      </rPr>
      <t xml:space="preserve">Model United Nations: </t>
    </r>
    <r>
      <rPr>
        <rFont val="Calibri"/>
        <b val="0"/>
        <color theme="1"/>
        <sz val="12.0"/>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</si>
  <si>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rFont val="Calibri"/>
        <b/>
        <color rgb="FF000000"/>
        <sz val="12.0"/>
      </rPr>
      <t>Native Hawaiian or Other Pacific Islander:</t>
    </r>
    <r>
      <rPr>
        <rFont val="Calibri"/>
        <b val="0"/>
        <i/>
        <color rgb="FF000000"/>
        <sz val="12.0"/>
      </rPr>
      <t xml:space="preserve"> </t>
    </r>
    <r>
      <rPr>
        <rFont val="Calibri"/>
        <b val="0"/>
        <color rgb="FF000000"/>
        <sz val="12.0"/>
      </rPr>
      <t>A person having origins in any of the original peoples of Hawaii, Guam, Samoa, or other Pacific Islands.</t>
    </r>
  </si>
  <si>
    <r>
      <rPr>
        <rFont val="Calibri"/>
        <b/>
        <color rgb="FF000000"/>
        <sz val="12.0"/>
      </rPr>
      <t xml:space="preserve">Nonresident: </t>
    </r>
    <r>
      <rPr>
        <rFont val="Calibri"/>
        <b val="0"/>
        <color rgb="FF000000"/>
        <sz val="12.0"/>
      </rPr>
      <t>A person who is not a citizen or national of the United States and who is in this country on a visa or temporary basis and does not have the right to remain indefinitely.</t>
    </r>
  </si>
  <si>
    <r>
      <rPr>
        <rFont val="Calibri"/>
        <b/>
        <color rgb="FF000000"/>
        <sz val="12.0"/>
      </rPr>
      <t xml:space="preserve">*On-campus day care: </t>
    </r>
    <r>
      <rPr>
        <rFont val="Calibri"/>
        <b val="0"/>
        <color rgb="FF000000"/>
        <sz val="12.0"/>
      </rPr>
      <t>Licensed day care for students’ children (usually age 3 and up); usually for a fee.</t>
    </r>
  </si>
  <si>
    <r>
      <rPr>
        <rFont val="Calibri"/>
        <b/>
        <color rgb="FF000000"/>
        <sz val="12.0"/>
      </rPr>
      <t xml:space="preserve">Open admission: </t>
    </r>
    <r>
      <rPr>
        <rFont val="Calibri"/>
        <b val="0"/>
        <color rgb="FF000000"/>
        <sz val="12.0"/>
      </rPr>
      <t>Admission policy under which virtually all secondary school graduates or students with GED equivalency diplomas are admitted without regard to academic record, test scores, or other qualifications.</t>
    </r>
  </si>
  <si>
    <r>
      <rPr>
        <rFont val="Calibri"/>
        <b/>
        <color rgb="FF000000"/>
        <sz val="12.0"/>
      </rPr>
      <t xml:space="preserve">Other expenses (costs): </t>
    </r>
    <r>
      <rPr>
        <rFont val="Calibri"/>
        <b val="0"/>
        <color rgb="FF000000"/>
        <sz val="12.0"/>
      </rPr>
      <t>Include average costs for clothing, laundry, entertainment, medical (if not a required fee), and furnishings.</t>
    </r>
  </si>
  <si>
    <r>
      <rPr>
        <rFont val="Calibri"/>
        <b/>
        <color rgb="FF000000"/>
        <sz val="12.0"/>
      </rPr>
      <t xml:space="preserve">Out-of-state tuition: </t>
    </r>
    <r>
      <rPr>
        <rFont val="Calibri"/>
        <b val="0"/>
        <color rgb="FF000000"/>
        <sz val="12.0"/>
      </rPr>
      <t>The tuition charged by institutions to those students who do not meet the institution’s or state’s residency requirements.</t>
    </r>
  </si>
  <si>
    <r>
      <rPr>
        <rFont val="Calibri"/>
        <b/>
        <color rgb="FF000000"/>
        <sz val="12.0"/>
      </rPr>
      <t xml:space="preserve">Part-time student (undergraduate): </t>
    </r>
    <r>
      <rPr>
        <rFont val="Calibri"/>
        <b val="0"/>
        <color rgb="FF000000"/>
        <sz val="12.0"/>
      </rPr>
      <t>A student enrolled for fewer than 12 credits per semester or quarter, or fewer than 24 clock hours a week each term.</t>
    </r>
  </si>
  <si>
    <r>
      <rPr>
        <rFont val="Calibri"/>
        <b/>
        <color rgb="FF000000"/>
        <sz val="12.0"/>
      </rPr>
      <t xml:space="preserve">Permanent Resident or other eligible non-citizen: </t>
    </r>
    <r>
      <rPr>
        <rFont val="Calibri"/>
        <b val="0"/>
        <color rgb="FF000000"/>
        <sz val="12.0"/>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</si>
  <si>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rFont val="Calibri"/>
        <b/>
        <color rgb="FF000000"/>
        <sz val="12.0"/>
      </rPr>
      <t>*Personal counseling</t>
    </r>
    <r>
      <rPr>
        <rFont val="Calibri"/>
        <b val="0"/>
        <color rgb="FF000000"/>
        <sz val="12.0"/>
      </rPr>
      <t>: One-on-one or group counseling with trained professionals for students who want to explore personal, educational, or vocational issues.</t>
    </r>
  </si>
  <si>
    <r>
      <rPr>
        <rFont val="Calibri"/>
        <b/>
        <color rgb="FF000000"/>
        <sz val="12.0"/>
      </rPr>
      <t xml:space="preserve">Post-baccalaureate certificate: </t>
    </r>
    <r>
      <rPr>
        <rFont val="Calibri"/>
        <b val="0"/>
        <color rgb="FF000000"/>
        <sz val="12.0"/>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</si>
  <si>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rFont val="Calibri"/>
        <b/>
        <color rgb="FF000000"/>
        <sz val="12.0"/>
      </rPr>
      <t xml:space="preserve">Post-master’s certificate: </t>
    </r>
    <r>
      <rPr>
        <rFont val="Calibri"/>
        <b val="0"/>
        <color rgb="FF000000"/>
        <sz val="12.0"/>
      </rPr>
      <t>An award that requires completion of an organized program of study of 24 credit hours beyond the master’s degree but does not meet the requirements of academic degrees at the doctoral level.</t>
    </r>
  </si>
  <si>
    <r>
      <rPr>
        <rFont val="Calibri"/>
        <b/>
        <color rgb="FF000000"/>
        <sz val="12.0"/>
      </rPr>
      <t xml:space="preserve">Postsecondary award, certificate, or diploma: </t>
    </r>
    <r>
      <rPr>
        <rFont val="Calibri"/>
        <b val="0"/>
        <color rgb="FF000000"/>
        <sz val="12.0"/>
      </rPr>
      <t>Includes the following three IPEDS definitions for postsecondary awards, certificates, and diplomas of varying durations and credit/contact/clock hour requirements:</t>
    </r>
  </si>
  <si>
    <r>
      <rPr>
        <rFont val="Calibri"/>
        <b/>
        <i/>
        <color rgb="FF000000"/>
        <sz val="12.0"/>
      </rPr>
      <t>Less Than 1 Academic Year</t>
    </r>
    <r>
      <rPr>
        <rFont val="Calibri"/>
        <b val="0"/>
        <i/>
        <color rgb="FF000000"/>
        <sz val="12.0"/>
      </rPr>
      <t>:</t>
    </r>
    <r>
      <rPr>
        <rFont val="Calibri"/>
        <b val="0"/>
        <i val="0"/>
        <color rgb="FF000000"/>
        <sz val="12.0"/>
      </rPr>
      <t xml:space="preserve"> Requires completion of an organized program of study at the postsecondary level (below the baccalaureate degree) in less than 1 academic year (2 semesters or 3 quarters) or in less than 900 clock hours by a student enrolled full-time.</t>
    </r>
  </si>
  <si>
    <r>
      <rPr>
        <rFont val="Calibri"/>
        <b/>
        <i/>
        <color rgb="FF000000"/>
        <sz val="12.0"/>
      </rPr>
      <t>At Least 1 But Less Than 2 Academic Years:</t>
    </r>
    <r>
      <rPr>
        <rFont val="Calibri"/>
        <b val="0"/>
        <i val="0"/>
        <color rgb="FF000000"/>
        <sz val="12.0"/>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</si>
  <si>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rFont val="Calibri"/>
        <b/>
        <i/>
        <color rgb="FF000000"/>
        <sz val="12.0"/>
      </rPr>
      <t>At Least 2 But Less Than 4 Academic Years:</t>
    </r>
    <r>
      <rPr>
        <rFont val="Calibri"/>
        <b val="0"/>
        <i val="0"/>
        <color rgb="FF000000"/>
        <sz val="12.0"/>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</si>
  <si>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rFont val="Calibri"/>
        <b/>
        <color rgb="FF000000"/>
        <sz val="12.0"/>
      </rPr>
      <t xml:space="preserve">Private institution: </t>
    </r>
    <r>
      <rPr>
        <rFont val="Calibri"/>
        <b val="0"/>
        <color rgb="FF000000"/>
        <sz val="12.0"/>
      </rPr>
      <t>An educational institution controlled by a private individual(s) or by a nongovernmental agency, usually supported primarily by other than public funds, and operated by other than publicly elected or appointed officials.</t>
    </r>
  </si>
  <si>
    <r>
      <rPr>
        <rFont val="Calibri"/>
        <b/>
        <color rgb="FF000000"/>
        <sz val="12.0"/>
      </rPr>
      <t xml:space="preserve">Private for-profit institution: </t>
    </r>
    <r>
      <rPr>
        <rFont val="Calibri"/>
        <b val="0"/>
        <color rgb="FF000000"/>
        <sz val="12.0"/>
      </rPr>
      <t>A private institution in which the individual(s) or agency in control receives compensation, other than wages, rent, or other expenses for the assumption of risk.</t>
    </r>
  </si>
  <si>
    <r>
      <rPr>
        <rFont val="Calibri"/>
        <b/>
        <color rgb="FF000000"/>
        <sz val="12.0"/>
      </rPr>
      <t xml:space="preserve">Private nonprofit institution: </t>
    </r>
    <r>
      <rPr>
        <rFont val="Calibri"/>
        <b val="0"/>
        <color rgb="FF000000"/>
        <sz val="12.0"/>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</si>
  <si>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rFont val="Calibri"/>
        <b/>
        <color rgb="FF000000"/>
        <sz val="12.0"/>
      </rPr>
      <t xml:space="preserve">Proprietary institution: </t>
    </r>
    <r>
      <rPr>
        <rFont val="Calibri"/>
        <b val="0"/>
        <color rgb="FF000000"/>
        <sz val="12.0"/>
      </rPr>
      <t>See</t>
    </r>
    <r>
      <rPr>
        <rFont val="Calibri"/>
        <b/>
        <color rgb="FF000000"/>
        <sz val="12.0"/>
      </rPr>
      <t xml:space="preserve"> Private for-profit institution.</t>
    </r>
  </si>
  <si>
    <r>
      <rPr>
        <rFont val="Calibri"/>
        <b/>
        <color rgb="FF000000"/>
        <sz val="12.0"/>
      </rPr>
      <t xml:space="preserve">Public institution: </t>
    </r>
    <r>
      <rPr>
        <rFont val="Calibri"/>
        <b val="0"/>
        <color rgb="FF000000"/>
        <sz val="12.0"/>
      </rPr>
      <t>An educational institution whose programs and activities are operated by publicly elected or appointed school officials, and which is supported primarily by public funds.</t>
    </r>
  </si>
  <si>
    <r>
      <rPr>
        <rFont val="Calibri"/>
        <b/>
        <color rgb="FF000000"/>
        <sz val="12.0"/>
      </rPr>
      <t xml:space="preserve">Quarter calendar system: </t>
    </r>
    <r>
      <rPr>
        <rFont val="Calibri"/>
        <b val="0"/>
        <color rgb="FF000000"/>
        <sz val="12.0"/>
      </rPr>
      <t>A calendar system in which the academic year consists of three sessions called quarters of about 12 weeks each. The range may be from 10 to 15 weeks. There may be an additional quarter in the summer.</t>
    </r>
  </si>
  <si>
    <r>
      <rPr>
        <rFont val="Calibri"/>
        <b/>
        <color rgb="FF000000"/>
        <sz val="12.0"/>
      </rPr>
      <t xml:space="preserve">Race/ethnicity: </t>
    </r>
    <r>
      <rPr>
        <rFont val="Calibri"/>
        <b val="0"/>
        <color rgb="FF000000"/>
        <sz val="12.0"/>
      </rPr>
      <t>Category used to describe groups to which individuals belong, identify with, or belong in the eyes of the community. The categories do not denote scientific definitions of anthropological origins. A person may be counted in only one group.</t>
    </r>
  </si>
  <si>
    <r>
      <rPr>
        <rFont val="Calibri"/>
        <b/>
        <color rgb="FF000000"/>
        <sz val="12.0"/>
      </rPr>
      <t xml:space="preserve">Race/ethnicity unknown: </t>
    </r>
    <r>
      <rPr>
        <rFont val="Calibri"/>
        <b val="0"/>
        <color rgb="FF000000"/>
        <sz val="12.0"/>
      </rPr>
      <t>Category used to classify students or employees whose race/ethnicity is not known and whom institutions are unable to place in one of the specified racial/ethnic categories.</t>
    </r>
  </si>
  <si>
    <r>
      <rPr>
        <rFont val="Calibri"/>
        <b/>
        <color rgb="FF000000"/>
        <sz val="12.0"/>
      </rPr>
      <t xml:space="preserve">Recognized Postsecondary Credential: </t>
    </r>
    <r>
      <rPr>
        <rFont val="Calibri"/>
        <b val="0"/>
        <color rgb="FF000000"/>
        <sz val="12.0"/>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</si>
  <si>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rFont val="Calibri"/>
        <b/>
        <color rgb="FF000000"/>
        <sz val="12.0"/>
      </rPr>
      <t xml:space="preserve">Religious affiliation/commitment (as admission factor): </t>
    </r>
    <r>
      <rPr>
        <rFont val="Calibri"/>
        <b val="0"/>
        <color rgb="FF000000"/>
        <sz val="12.0"/>
      </rPr>
      <t xml:space="preserve">Special consideration given in the admission process for affiliation with a certain church or faith/religion, commitment to a religious vocation, or observance of certain religious tenets/lifestyle. </t>
    </r>
  </si>
  <si>
    <r>
      <rPr>
        <rFont val="Calibri"/>
        <b/>
        <color rgb="FF000000"/>
        <sz val="12.0"/>
      </rPr>
      <t xml:space="preserve">*Religious counseling: </t>
    </r>
    <r>
      <rPr>
        <rFont val="Calibri"/>
        <b val="0"/>
        <color rgb="FF000000"/>
        <sz val="12.0"/>
      </rPr>
      <t>One-on-one or group counseling with trained professionals for students who want to explore religious problems or issues.</t>
    </r>
  </si>
  <si>
    <r>
      <rPr>
        <rFont val="Calibri"/>
        <b/>
        <color rgb="FF000000"/>
        <sz val="12.0"/>
      </rPr>
      <t xml:space="preserve">*Developmental services: </t>
    </r>
    <r>
      <rPr>
        <rFont val="Calibri"/>
        <b val="0"/>
        <color rgb="FF000000"/>
        <sz val="12.0"/>
      </rPr>
      <t>Instructional courses designed for students deficient in the general competencies necessary for a regular postsecondary curriculum and educational setting.</t>
    </r>
  </si>
  <si>
    <r>
      <rPr>
        <rFont val="Calibri"/>
        <b/>
        <color rgb="FF000000"/>
        <sz val="12.0"/>
      </rPr>
      <t xml:space="preserve">Required fees: </t>
    </r>
    <r>
      <rPr>
        <rFont val="Calibri"/>
        <b val="0"/>
        <color rgb="FF000000"/>
        <sz val="12.0"/>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</si>
  <si>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rFont val="Calibri"/>
        <b/>
        <color rgb="FF000000"/>
        <sz val="12.0"/>
      </rPr>
      <t xml:space="preserve">Food and housing (charges)—on campus: </t>
    </r>
    <r>
      <rPr>
        <rFont val="Calibri"/>
        <b val="0"/>
        <color rgb="FF000000"/>
        <sz val="12.0"/>
      </rPr>
      <t>Assume double occupancy in institutional housing and 19 meals per week (or maximum meal plan).</t>
    </r>
  </si>
  <si>
    <r>
      <rPr>
        <rFont val="Calibri"/>
        <b/>
        <color rgb="FF000000"/>
        <sz val="12.0"/>
      </rPr>
      <t xml:space="preserve">Secondary school record (as admission factor): </t>
    </r>
    <r>
      <rPr>
        <rFont val="Calibri"/>
        <b val="0"/>
        <color rgb="FF000000"/>
        <sz val="12.0"/>
      </rPr>
      <t>Information maintained by the secondary school that may include such things as the student’s high school transcript, class rank, GPA, and teacher and counselor recommendations.</t>
    </r>
  </si>
  <si>
    <r>
      <rPr>
        <rFont val="Calibri"/>
        <b/>
        <color rgb="FF000000"/>
        <sz val="12.0"/>
      </rPr>
      <t xml:space="preserve">Semester calendar system: </t>
    </r>
    <r>
      <rPr>
        <rFont val="Calibri"/>
        <b val="0"/>
        <color rgb="FF000000"/>
        <sz val="12.0"/>
      </rPr>
      <t>A calendar system that consists of two semesters during the academic year with about 16 weeks for each semester of instruction. There may be an additional summer session.</t>
    </r>
  </si>
  <si>
    <r>
      <rPr>
        <rFont val="Calibri"/>
        <b/>
        <color rgb="FF000000"/>
        <sz val="12.0"/>
      </rPr>
      <t xml:space="preserve">Student-designed major: </t>
    </r>
    <r>
      <rPr>
        <rFont val="Calibri"/>
        <b val="0"/>
        <color rgb="FF000000"/>
        <sz val="12.0"/>
      </rPr>
      <t>A program of study based on individual interests, designed with the assistance of an adviser.</t>
    </r>
  </si>
  <si>
    <r>
      <rPr>
        <rFont val="Calibri"/>
        <b/>
        <color rgb="FF000000"/>
        <sz val="12.0"/>
      </rPr>
      <t>Study abroad:</t>
    </r>
    <r>
      <rPr>
        <rFont val="Calibri"/>
        <b val="0"/>
        <color rgb="FF000000"/>
        <sz val="12.0"/>
      </rPr>
      <t xml:space="preserve"> Any arrangement by which a student completes part of the college program studying in another country. Can be at a campus abroad or through a cooperative agreement with some other U.S. college or an institution of another country. </t>
    </r>
  </si>
  <si>
    <r>
      <rPr>
        <rFont val="Calibri"/>
        <b/>
        <color rgb="FF000000"/>
        <sz val="12.0"/>
      </rPr>
      <t xml:space="preserve">*Summer session: </t>
    </r>
    <r>
      <rPr>
        <rFont val="Calibri"/>
        <b val="0"/>
        <color rgb="FF000000"/>
        <sz val="12.0"/>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</si>
  <si>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rFont val="Calibri"/>
        <b/>
        <color rgb="FF000000"/>
        <sz val="12.0"/>
      </rPr>
      <t xml:space="preserve">Talent/ability (as admission factor): </t>
    </r>
    <r>
      <rPr>
        <rFont val="Calibri"/>
        <b val="0"/>
        <color rgb="FF000000"/>
        <sz val="12.0"/>
      </rPr>
      <t>Special consideration given to students with demonstrated talent/abilities in areas of interest to the institution (e.g., sports, the arts, languages, etc.).</t>
    </r>
  </si>
  <si>
    <r>
      <rPr>
        <rFont val="Calibri"/>
        <b/>
        <color rgb="FF000000"/>
        <sz val="12.0"/>
      </rPr>
      <t>Teacher certification program:</t>
    </r>
    <r>
      <rPr>
        <rFont val="Calibri"/>
        <b val="0"/>
        <color rgb="FF000000"/>
        <sz val="12.0"/>
      </rPr>
      <t xml:space="preserve"> Program designed to prepare students to meet the requirements for certification as teachers in elementary, middle/junior high, and secondary schools.</t>
    </r>
  </si>
  <si>
    <r>
      <rPr>
        <rFont val="Calibri"/>
        <b/>
        <color rgb="FF000000"/>
        <sz val="12.0"/>
      </rPr>
      <t xml:space="preserve">Transfer applicant: </t>
    </r>
    <r>
      <rPr>
        <rFont val="Calibri"/>
        <b val="0"/>
        <color rgb="FF000000"/>
        <sz val="12.0"/>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</si>
  <si>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rFont val="Calibri"/>
        <b/>
        <color rgb="FF000000"/>
        <sz val="12.0"/>
      </rPr>
      <t>Transfer student:</t>
    </r>
    <r>
      <rPr>
        <rFont val="Calibri"/>
        <b val="0"/>
        <color rgb="FF000000"/>
        <sz val="12.0"/>
      </rPr>
      <t xml:space="preserve"> A student entering the institution for the first time but known to have previously attended a postsecondary institution at the same level (e.g., undergraduate). The student may transfer with or without credit.</t>
    </r>
  </si>
  <si>
    <r>
      <rPr>
        <rFont val="Calibri"/>
        <b/>
        <color rgb="FF000000"/>
        <sz val="12.0"/>
      </rPr>
      <t xml:space="preserve">Transportation (costs): </t>
    </r>
    <r>
      <rPr>
        <rFont val="Calibri"/>
        <b val="0"/>
        <color rgb="FF000000"/>
        <sz val="12.0"/>
      </rPr>
      <t>Assume two round trips to student’s hometown per year for students in institutional housing or daily travel to and from your institution for commuter students.</t>
    </r>
  </si>
  <si>
    <r>
      <rPr>
        <rFont val="Calibri"/>
        <b/>
        <color rgb="FF000000"/>
        <sz val="12.0"/>
      </rPr>
      <t xml:space="preserve">Trimester calendar system: </t>
    </r>
    <r>
      <rPr>
        <rFont val="Calibri"/>
        <b val="0"/>
        <color rgb="FF000000"/>
        <sz val="12.0"/>
      </rPr>
      <t>An academic year consisting of 3 terms of about 15 weeks each.</t>
    </r>
  </si>
  <si>
    <r>
      <rPr>
        <rFont val="Calibri"/>
        <b/>
        <color rgb="FF000000"/>
        <sz val="12.0"/>
      </rPr>
      <t xml:space="preserve">Tuition: </t>
    </r>
    <r>
      <rPr>
        <rFont val="Calibri"/>
        <b val="0"/>
        <color rgb="FF000000"/>
        <sz val="12.0"/>
      </rPr>
      <t xml:space="preserve">Amount of money charged to students for instructional services. Tuition may be charged per term, per course, or per credit. </t>
    </r>
  </si>
  <si>
    <r>
      <rPr>
        <rFont val="Calibri"/>
        <b/>
        <color rgb="FF000000"/>
        <sz val="12.0"/>
      </rPr>
      <t xml:space="preserve">*Tutoring: </t>
    </r>
    <r>
      <rPr>
        <rFont val="Calibri"/>
        <b val="0"/>
        <color rgb="FF000000"/>
        <sz val="12.0"/>
      </rPr>
      <t>May range from one-on-one tutoring in specific subjects to tutoring in an area such as math, reading, or writing. Most tutors are college students; at some colleges, they are specially trained and certified.</t>
    </r>
  </si>
  <si>
    <r>
      <rPr>
        <rFont val="Calibri"/>
        <b/>
        <color rgb="FF000000"/>
        <sz val="12.0"/>
      </rPr>
      <t xml:space="preserve">Unit: </t>
    </r>
    <r>
      <rPr>
        <rFont val="Calibri"/>
        <b val="0"/>
        <color rgb="FF000000"/>
        <sz val="12.0"/>
      </rPr>
      <t>a standard of measurement representing hours of academic instruction (e.g., semester credit, quarter credit, clock hour).</t>
    </r>
  </si>
  <si>
    <r>
      <rPr>
        <rFont val="Calibri"/>
        <b/>
        <color rgb="FF000000"/>
        <sz val="12.0"/>
      </rPr>
      <t xml:space="preserve">Undergraduate: </t>
    </r>
    <r>
      <rPr>
        <rFont val="Calibri"/>
        <b val="0"/>
        <color rgb="FF000000"/>
        <sz val="12.0"/>
      </rPr>
      <t>A student enrolled in a four- or five-year bachelor’s degree program, an associate degree program, or a vocational or technical program below the baccalaureate.</t>
    </r>
  </si>
  <si>
    <r>
      <rPr>
        <rFont val="Calibri"/>
        <b/>
        <color rgb="FF000000"/>
        <sz val="12.0"/>
      </rPr>
      <t xml:space="preserve">Undergraduate Research: </t>
    </r>
    <r>
      <rPr>
        <rFont val="Calibri"/>
        <b val="0"/>
        <color rgb="FF000000"/>
        <sz val="12.0"/>
      </rPr>
      <t>Opportunities offered to undergraduate students to make original contributions in an academic discipline via the exploration of a specific research topic. Research opportunities may or may not be associated with a specific course or earn credit.</t>
    </r>
  </si>
  <si>
    <r>
      <rPr>
        <rFont val="Calibri"/>
        <b/>
        <color rgb="FF000000"/>
        <sz val="12.0"/>
      </rPr>
      <t xml:space="preserve">*Veteran’s counseling: </t>
    </r>
    <r>
      <rPr>
        <rFont val="Calibri"/>
        <b val="0"/>
        <color rgb="FF000000"/>
        <sz val="12.0"/>
      </rPr>
      <t>Helps veterans and their dependents obtain benefits for their selected program and provides certifications to the Veteran’s Administration. May also provide personal counseling on the transition from the military to a civilian life.</t>
    </r>
  </si>
  <si>
    <r>
      <rPr>
        <rFont val="Calibri"/>
        <b/>
        <color rgb="FF000000"/>
        <sz val="12.0"/>
      </rPr>
      <t xml:space="preserve">*Visually impaired: </t>
    </r>
    <r>
      <rPr>
        <rFont val="Calibri"/>
        <b val="0"/>
        <color rgb="FF000000"/>
        <sz val="12.0"/>
      </rPr>
      <t>Any person whose sight loss is not correctable and is sufficiently severe as to adversely affect educational performance.</t>
    </r>
  </si>
  <si>
    <r>
      <rPr>
        <rFont val="Calibri"/>
        <b/>
        <color rgb="FF000000"/>
        <sz val="12.0"/>
      </rPr>
      <t xml:space="preserve">Volunteer work (as admission factor): </t>
    </r>
    <r>
      <rPr>
        <rFont val="Calibri"/>
        <b val="0"/>
        <color rgb="FF000000"/>
        <sz val="12.0"/>
      </rPr>
      <t>Special consideration given to students for activity done on a volunteer basis (e.g., tutoring, hospital care, working with the elderly or disabled) as a service to the community or the public in general.</t>
    </r>
  </si>
  <si>
    <r>
      <rPr>
        <rFont val="Calibri"/>
        <b/>
        <color rgb="FF000000"/>
        <sz val="12.0"/>
      </rPr>
      <t xml:space="preserve">Wait list: </t>
    </r>
    <r>
      <rPr>
        <rFont val="Calibri"/>
        <b val="0"/>
        <color rgb="FF000000"/>
        <sz val="12.0"/>
      </rPr>
      <t xml:space="preserve">List of students who meet the admission requirements but will only be offered a place in the class if space becomes available. </t>
    </r>
  </si>
  <si>
    <r>
      <rPr>
        <rFont val="Calibri"/>
        <b/>
        <color rgb="FF000000"/>
        <sz val="12.0"/>
      </rPr>
      <t>Weekend college:</t>
    </r>
    <r>
      <rPr>
        <rFont val="Calibri"/>
        <b val="0"/>
        <color rgb="FF000000"/>
        <sz val="12.0"/>
      </rPr>
      <t xml:space="preserve"> A program that allows students to take a complete course of study and attend classes only on weekends. </t>
    </r>
  </si>
  <si>
    <r>
      <rPr>
        <rFont val="Calibri"/>
        <b/>
        <color rgb="FF000000"/>
        <sz val="12.0"/>
      </rPr>
      <t>White:</t>
    </r>
    <r>
      <rPr>
        <rFont val="Calibri"/>
        <b val="0"/>
        <i/>
        <color rgb="FF000000"/>
        <sz val="12.0"/>
      </rPr>
      <t xml:space="preserve"> </t>
    </r>
    <r>
      <rPr>
        <rFont val="Calibri"/>
        <b val="0"/>
        <color rgb="FF000000"/>
        <sz val="12.0"/>
      </rPr>
      <t>A person having origins in any of the original peoples of Europe, the Middle East, or North Africa.</t>
    </r>
  </si>
  <si>
    <r>
      <rPr>
        <rFont val="Calibri"/>
        <b/>
        <color rgb="FF000000"/>
        <sz val="12.0"/>
      </rPr>
      <t xml:space="preserve">*Women’s center: </t>
    </r>
    <r>
      <rPr>
        <rFont val="Calibri"/>
        <b val="0"/>
        <color rgb="FF000000"/>
        <sz val="12.0"/>
      </rPr>
      <t>Center with programs, academic activities, and/or services intended to promote an understanding of the evolving roles of women.</t>
    </r>
  </si>
  <si>
    <r>
      <rPr>
        <rFont val="Calibri"/>
        <b/>
        <color rgb="FF000000"/>
        <sz val="12.0"/>
      </rPr>
      <t xml:space="preserve">Work experience (as admission factor): </t>
    </r>
    <r>
      <rPr>
        <rFont val="Calibri"/>
        <b val="0"/>
        <color rgb="FF000000"/>
        <sz val="12.0"/>
      </rPr>
      <t>Special consideration given to students who have been employed prior to application, whether for relevance to major, demonstration of employment-related skills, or as explanation of student’s academic and extracurricular record.</t>
    </r>
  </si>
  <si>
    <t>FINANCIAL AID DEFINITIONS</t>
  </si>
  <si>
    <r>
      <rPr>
        <rFont val="Calibri"/>
        <b/>
        <color rgb="FF000000"/>
        <sz val="12.0"/>
      </rPr>
      <t xml:space="preserve">External scholarships and grants: </t>
    </r>
    <r>
      <rPr>
        <rFont val="Calibri"/>
        <b val="0"/>
        <color rgb="FF000000"/>
        <sz val="12.0"/>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</si>
  <si>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Calibri"/>
        <b/>
        <color rgb="FF000000"/>
        <sz val="12.0"/>
      </rPr>
      <t xml:space="preserve">Financial aid applicant: </t>
    </r>
    <r>
      <rPr>
        <rFont val="Calibri"/>
        <b val="0"/>
        <color rgb="FF000000"/>
        <sz val="12.0"/>
      </rPr>
      <t xml:space="preserve">Any applicant who submits </t>
    </r>
    <r>
      <rPr>
        <rFont val="Calibri"/>
        <b/>
        <color rgb="FF000000"/>
        <sz val="12.0"/>
      </rPr>
      <t>any one of</t>
    </r>
    <r>
      <rPr>
        <rFont val="Calibri"/>
        <b val="0"/>
        <color rgb="FF000000"/>
        <sz val="12.0"/>
      </rPr>
      <t xml:space="preserve"> the institutionally required financial aid applications/forms, such as the FAFSA. </t>
    </r>
  </si>
  <si>
    <r>
      <rPr>
        <rFont val="Calibri"/>
        <b/>
        <color rgb="FF000000"/>
        <sz val="12.0"/>
      </rPr>
      <t xml:space="preserve">Indebtedness: </t>
    </r>
    <r>
      <rPr>
        <rFont val="Calibri"/>
        <b val="0"/>
        <color rgb="FF000000"/>
        <sz val="12.0"/>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Calibri"/>
        <b/>
        <color rgb="FF000000"/>
        <sz val="12.0"/>
      </rPr>
      <t>should</t>
    </r>
    <r>
      <rPr>
        <rFont val="Calibri"/>
        <b val="0"/>
        <color rgb="FF000000"/>
        <sz val="12.0"/>
      </rPr>
      <t xml:space="preserve"> be included.</t>
    </r>
  </si>
  <si>
    <r>
      <rPr>
        <rFont val="Calibri"/>
        <b/>
        <color rgb="FF000000"/>
        <sz val="12.0"/>
      </rPr>
      <t>Institutional scholarships and grants</t>
    </r>
    <r>
      <rPr>
        <rFont val="Calibri"/>
        <b val="0"/>
        <color rgb="FF000000"/>
        <sz val="12.0"/>
      </rPr>
      <t>: Endowed scholarships, annual gifts and tuition funded grants for which the institution determines the recipient.</t>
    </r>
  </si>
  <si>
    <r>
      <rPr>
        <rFont val="Calibri"/>
        <b/>
        <color rgb="FF000000"/>
        <sz val="12.0"/>
      </rPr>
      <t xml:space="preserve">Financial need: </t>
    </r>
    <r>
      <rPr>
        <rFont val="Calibri"/>
        <b val="0"/>
        <color rgb="FF000000"/>
        <sz val="12.0"/>
      </rPr>
      <t xml:space="preserve">As determined by your institution using the federal methodology and/or your institution's own standards. </t>
    </r>
  </si>
  <si>
    <r>
      <rPr>
        <rFont val="Calibri"/>
        <b/>
        <color rgb="FF000000"/>
        <sz val="12.0"/>
      </rPr>
      <t xml:space="preserve">Need-based aid: </t>
    </r>
    <r>
      <rPr>
        <rFont val="Calibri"/>
        <b val="0"/>
        <color rgb="FF000000"/>
        <sz val="12.0"/>
      </rPr>
      <t>College-funded or college-administered award from institutional, state, federal, or other sources for which a student must have financial need to qualify. This includes both institutional and non-institutional student aid (grants, jobs, and loans).</t>
    </r>
  </si>
  <si>
    <r>
      <rPr>
        <rFont val="Calibri"/>
        <b/>
        <color rgb="FF000000"/>
        <sz val="12.0"/>
      </rPr>
      <t xml:space="preserve">Need-based scholarship or grant aid: </t>
    </r>
    <r>
      <rPr>
        <rFont val="Calibri"/>
        <b val="0"/>
        <color rgb="FF000000"/>
        <sz val="12.0"/>
      </rPr>
      <t>Scholarships and grants from institutional, state, federal, or other sources for which a student must have financial need to qualify.</t>
    </r>
  </si>
  <si>
    <r>
      <rPr>
        <rFont val="Calibri"/>
        <b/>
        <color rgb="FF000000"/>
        <sz val="12.0"/>
      </rPr>
      <t xml:space="preserve">Need-based self-help aid: </t>
    </r>
    <r>
      <rPr>
        <rFont val="Calibri"/>
        <b val="0"/>
        <color rgb="FF000000"/>
        <sz val="12.0"/>
      </rPr>
      <t>Loans and jobs from institutional, state, federal, or other sources for which a student must demonstrate financial need to qualify.</t>
    </r>
  </si>
  <si>
    <r>
      <rPr>
        <rFont val="Calibri"/>
        <b/>
        <color rgb="FF000000"/>
        <sz val="12.0"/>
      </rPr>
      <t xml:space="preserve">Non-need-based scholarship or grant aid: </t>
    </r>
    <r>
      <rPr>
        <rFont val="Calibri"/>
        <b val="0"/>
        <color rgb="FF000000"/>
        <sz val="12.0"/>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</si>
  <si>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</si>
  <si>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</si>
  <si>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</si>
  <si>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</si>
  <si>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</si>
  <si>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</si>
  <si>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</si>
  <si>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</si>
  <si>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</si>
  <si>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</si>
  <si>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rPr>
        <rFont val="Calibri"/>
        <b/>
        <color rgb="FF000000"/>
        <sz val="12.0"/>
      </rPr>
      <t xml:space="preserve">Non-need-based self-help aid: </t>
    </r>
    <r>
      <rPr>
        <rFont val="Calibri"/>
        <b val="0"/>
        <color rgb="FF000000"/>
        <sz val="12.0"/>
      </rPr>
      <t>Loans and jobs from institutional, state, or other sources for which a student need not demonstrate financial need to qualify.</t>
    </r>
  </si>
  <si>
    <r>
      <rPr>
        <rFont val="Calibri"/>
        <b/>
        <color rgb="FF000000"/>
        <sz val="12.0"/>
      </rPr>
      <t>Work study and employment</t>
    </r>
    <r>
      <rPr>
        <rFont val="Calibri"/>
        <b val="0"/>
        <color rgb="FF000000"/>
        <sz val="12.0"/>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</si>
  <si>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</si>
  <si>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</si>
  <si>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</si>
  <si>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</si>
  <si>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</si>
  <si>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</si>
  <si>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</si>
  <si>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</si>
  <si>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</si>
  <si>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</si>
  <si>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</si>
  <si>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</si>
  <si>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</si>
  <si>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</si>
  <si>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</si>
  <si>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</si>
  <si>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</si>
  <si>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</si>
  <si>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</si>
  <si>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Army - On Campus</t>
  </si>
  <si>
    <t>Apartments for married students</t>
  </si>
  <si>
    <t>Army - At cooperating institution</t>
  </si>
  <si>
    <t>Coed residence halls</t>
  </si>
  <si>
    <t>Naval - Marine Option</t>
  </si>
  <si>
    <t>Cooperative housing</t>
  </si>
  <si>
    <t>Naval - On Campus</t>
  </si>
  <si>
    <t>Naval - At cooperating institution</t>
  </si>
  <si>
    <t>Living Learning Communities</t>
  </si>
  <si>
    <t>Other Housing Options</t>
  </si>
  <si>
    <t xml:space="preserve">Exchange student program (domestic) </t>
  </si>
  <si>
    <t>Air Force - On Campus</t>
  </si>
  <si>
    <t>Men's residence halls</t>
  </si>
  <si>
    <t>Marching band</t>
  </si>
  <si>
    <t>Air Force - At cooperating institution</t>
  </si>
  <si>
    <t>Special housing for international students</t>
  </si>
  <si>
    <t>Honors program</t>
  </si>
  <si>
    <t>Model UN</t>
  </si>
  <si>
    <t>Special housing for students with disabilities</t>
  </si>
  <si>
    <t>Science (biological or physical)</t>
  </si>
  <si>
    <t>Social Science</t>
  </si>
  <si>
    <t>Women's residence halls</t>
  </si>
  <si>
    <t xml:space="preserve">Other </t>
  </si>
  <si>
    <t>Undergraduate research</t>
  </si>
  <si>
    <t>Symphony orchestra</t>
  </si>
  <si>
    <t>Television station</t>
  </si>
  <si>
    <t>Alabama</t>
  </si>
  <si>
    <t>Public</t>
  </si>
  <si>
    <t>Semester</t>
  </si>
  <si>
    <t>Open admission policy as described above for all students</t>
  </si>
  <si>
    <t>Required to be considered for admission</t>
  </si>
  <si>
    <t xml:space="preserve">On a rolling basis beginning (date) </t>
  </si>
  <si>
    <t>Yes, in full</t>
  </si>
  <si>
    <t>Firm and Final</t>
  </si>
  <si>
    <t>Alaska</t>
  </si>
  <si>
    <t>Aaland Islands</t>
  </si>
  <si>
    <t>Men's College</t>
  </si>
  <si>
    <t>Quarter</t>
  </si>
  <si>
    <t>High school diploma is required and GED is not accepted</t>
  </si>
  <si>
    <t>Recommend</t>
  </si>
  <si>
    <t>Open admission policy as described above for most students, but selective admission for out-of-state students</t>
  </si>
  <si>
    <t>Free</t>
  </si>
  <si>
    <t xml:space="preserve">By (date) </t>
  </si>
  <si>
    <t>No set date</t>
  </si>
  <si>
    <t>Yes, in part</t>
  </si>
  <si>
    <t>Credit(s)</t>
  </si>
  <si>
    <t>Recommended of All</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</si>
  <si>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</si>
  <si>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</si>
  <si>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</si>
  <si>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</si>
  <si>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</si>
  <si>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</si>
  <si>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</si>
  <si>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</si>
  <si>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</si>
  <si>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</si>
  <si>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Recommended</t>
  </si>
  <si>
    <t>Reduced</t>
  </si>
  <si>
    <t>Must reply by May 1st (or within set number of weeks if notified thereafter)</t>
  </si>
  <si>
    <t>Required of Some</t>
  </si>
  <si>
    <t>Not Available</t>
  </si>
  <si>
    <t>Both FM and IM</t>
  </si>
  <si>
    <t>Arkansas</t>
  </si>
  <si>
    <t>Albania</t>
  </si>
  <si>
    <t>4-1-4</t>
  </si>
  <si>
    <t>Not required for admission, but considered for some</t>
  </si>
  <si>
    <t>Recommended of Some</t>
  </si>
  <si>
    <t>California</t>
  </si>
  <si>
    <t>Algeria</t>
  </si>
  <si>
    <t>Continuous</t>
  </si>
  <si>
    <t>Not considered for admission, even if submitted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</si>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</sst>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0"/>
    <numFmt numFmtId="165" formatCode="[&lt;=9999999]###\-####;\(###\)\ ###\-####"/>
    <numFmt numFmtId="166" formatCode="#,##0.0"/>
    <numFmt numFmtId="167" formatCode="m/d/yyyy"/>
    <numFmt numFmtId="168" formatCode="0.0%"/>
    <numFmt numFmtId="169" formatCode="&quot;$&quot;#,##0.00"/>
    <numFmt numFmtId="170" formatCode="m/d"/>
    <numFmt numFmtId="171" formatCode="0.0"/>
    <numFmt numFmtId="172" formatCode="&quot;$&quot;#,##0"/>
  </numFmts>
  <fonts count="53">
    <font>
      <sz val="12.0"/>
      <color theme="1"/>
      <name val="Calibri"/>
      <scheme val="minor"/>
    </font>
    <font>
      <b/>
      <sz val="12.0"/>
      <color theme="1"/>
      <name val="Calibri"/>
    </font>
    <font>
      <sz val="12.0"/>
      <color theme="1"/>
      <name val="Calibri"/>
    </font>
    <font>
      <color theme="1"/>
      <name val="Calibri"/>
      <scheme val="minor"/>
    </font>
    <font>
      <u/>
      <sz val="12.0"/>
      <color theme="4"/>
      <name val="Calibri"/>
    </font>
    <font>
      <b/>
      <sz val="14.0"/>
      <color theme="1"/>
      <name val="Calibri"/>
    </font>
    <font/>
    <font>
      <sz val="12.0"/>
      <color rgb="FF4472C4"/>
      <name val="Calibri"/>
    </font>
    <font>
      <u/>
      <sz val="12.0"/>
      <color theme="4"/>
      <name val="Calibri"/>
    </font>
    <font>
      <u/>
      <sz val="12.0"/>
      <color rgb="FF0000FF"/>
      <name val="Arial"/>
    </font>
    <font>
      <i/>
      <sz val="12.0"/>
      <color theme="1"/>
      <name val="Calibri"/>
    </font>
    <font>
      <u/>
      <sz val="12.0"/>
      <color rgb="FF0000FF"/>
      <name val="Calibri"/>
    </font>
    <font>
      <u/>
      <sz val="12.0"/>
      <color theme="4"/>
      <name val="Calibri"/>
    </font>
    <font>
      <u/>
      <sz val="12.0"/>
      <color theme="4"/>
      <name val="Calibri"/>
    </font>
    <font>
      <u/>
      <sz val="12.0"/>
      <color rgb="FF0000FF"/>
      <name val="Calibri"/>
    </font>
    <font>
      <u/>
      <sz val="12.0"/>
      <color theme="4"/>
      <name val="Calibri"/>
    </font>
    <font>
      <sz val="14.0"/>
      <color theme="1"/>
      <name val="Calibri"/>
    </font>
    <font>
      <u/>
      <sz val="12.0"/>
      <color theme="4"/>
      <name val="Calibri"/>
    </font>
    <font>
      <u/>
      <sz val="12.0"/>
      <color theme="4"/>
      <name val="Calibri"/>
    </font>
    <font>
      <sz val="11.0"/>
      <color rgb="FF000000"/>
      <name val="Calibri"/>
    </font>
    <font>
      <u/>
      <sz val="11.0"/>
      <color theme="4"/>
      <name val="Calibri"/>
    </font>
    <font>
      <b/>
      <sz val="10.0"/>
      <color rgb="FF000000"/>
      <name val="Calibri"/>
    </font>
    <font>
      <b/>
      <sz val="11.0"/>
      <color theme="0"/>
      <name val="Calibri"/>
    </font>
    <font>
      <b/>
      <sz val="11.0"/>
      <color rgb="FF000000"/>
      <name val="Calibri"/>
    </font>
    <font>
      <sz val="11.0"/>
      <color theme="1"/>
      <name val="Calibri"/>
    </font>
    <font>
      <b/>
      <sz val="11.0"/>
      <color theme="1"/>
      <name val="Calibri"/>
    </font>
    <font>
      <sz val="12.0"/>
      <color rgb="FF000000"/>
      <name val="Calibri"/>
    </font>
    <font>
      <sz val="12.0"/>
      <color rgb="FF333333"/>
      <name val="Calibri"/>
    </font>
    <font>
      <b/>
      <sz val="12.0"/>
      <color rgb="FF000000"/>
      <name val="Calibri"/>
    </font>
    <font>
      <b/>
      <sz val="10.0"/>
      <color rgb="FF000000"/>
      <name val="Times New Roman"/>
    </font>
    <font>
      <b/>
      <sz val="12.0"/>
      <color theme="0"/>
      <name val="Calibri"/>
    </font>
    <font>
      <i/>
      <sz val="11.0"/>
      <color rgb="FF000000"/>
      <name val="Calibri"/>
    </font>
    <font>
      <b/>
      <sz val="14.0"/>
      <color rgb="FF000000"/>
      <name val="Calibri"/>
    </font>
    <font>
      <i/>
      <sz val="12.0"/>
      <color rgb="FF000000"/>
      <name val="Calibri"/>
    </font>
    <font>
      <i/>
      <sz val="14.0"/>
      <color rgb="FF000000"/>
      <name val="Calibri"/>
    </font>
    <font>
      <b/>
      <sz val="18.0"/>
      <color rgb="FFFF0000"/>
      <name val="Calibri"/>
    </font>
    <font>
      <u/>
      <sz val="12.0"/>
      <color theme="4"/>
      <name val="Calibri"/>
    </font>
    <font>
      <b/>
      <color theme="1"/>
      <name val="Arial"/>
    </font>
    <font>
      <b/>
      <color rgb="FF000000"/>
      <name val="Arial"/>
    </font>
    <font>
      <color theme="1"/>
      <name val="Arial"/>
    </font>
    <font>
      <sz val="9.0"/>
      <color theme="1"/>
      <name val="Arial"/>
    </font>
    <font>
      <u/>
      <sz val="12.0"/>
      <color theme="4"/>
      <name val="Calibri"/>
    </font>
    <font>
      <sz val="12.0"/>
      <color rgb="FF000000"/>
      <name val="Times New Roman"/>
    </font>
    <font>
      <sz val="12.0"/>
      <color rgb="FF000000"/>
      <name val="Noto Sans Symbols"/>
    </font>
    <font>
      <b/>
      <sz val="12.0"/>
      <color rgb="FFFF0000"/>
      <name val="Calibri"/>
    </font>
    <font>
      <b/>
      <i/>
      <sz val="12.0"/>
      <color theme="1"/>
      <name val="Calibri"/>
    </font>
    <font>
      <sz val="12.0"/>
      <color rgb="FFFF0000"/>
      <name val="Calibri"/>
    </font>
    <font>
      <sz val="12.0"/>
      <color rgb="FF1E1E1E"/>
      <name val="Calibri"/>
    </font>
    <font>
      <b/>
      <i/>
      <sz val="12.0"/>
      <color rgb="FF000000"/>
      <name val="Calibri"/>
    </font>
    <font>
      <b/>
      <sz val="20.0"/>
      <color theme="1"/>
      <name val="Calibri"/>
    </font>
    <font>
      <u/>
      <sz val="12.0"/>
      <color theme="4"/>
      <name val="Calibri"/>
    </font>
    <font>
      <sz val="20.0"/>
      <color theme="1"/>
      <name val="Calibri"/>
    </font>
    <font>
      <sz val="12.0"/>
      <color theme="1"/>
      <name val="Arial"/>
    </font>
  </fonts>
  <fills count="6">
    <fill>
      <patternFill patternType="none"/>
    </fill>
    <fill>
      <patternFill patternType="lightGray"/>
    </fill>
    <fill>
      <patternFill patternType="solid">
        <fgColor theme="6"/>
        <bgColor theme="6"/>
      </patternFill>
    </fill>
    <fill>
      <patternFill patternType="solid">
        <fgColor rgb="FFBFBFBF"/>
        <bgColor rgb="FFBFBFBF"/>
      </patternFill>
    </fill>
    <fill>
      <patternFill patternType="solid">
        <fgColor rgb="FFD8D8D8"/>
        <bgColor rgb="FFD8D8D8"/>
      </patternFill>
    </fill>
    <fill>
      <patternFill patternType="solid">
        <fgColor theme="1"/>
        <bgColor theme="1"/>
      </patternFill>
    </fill>
  </fills>
  <borders count="25">
    <border/>
    <border>
      <left/>
      <top/>
      <bottom/>
    </border>
    <border>
      <top/>
      <bottom/>
    </border>
    <border>
      <right/>
      <top/>
      <bottom/>
    </border>
    <border>
      <left style="thin">
        <color rgb="FF000000"/>
      </left>
      <right style="thin">
        <color rgb="FF000000"/>
      </right>
      <top style="thin">
        <color rgb="FF000000"/>
      </top>
      <bottom style="thin">
        <color rgb="FF000000"/>
      </bottom>
    </border>
    <border>
      <right style="thin">
        <color rgb="FF000000"/>
      </right>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top style="thin">
        <color rgb="FF000000"/>
      </top>
      <bottom style="thin">
        <color rgb="FF000000"/>
      </bottom>
    </border>
    <border>
      <left/>
      <top style="thin">
        <color rgb="FF000000"/>
      </top>
      <bottom style="thin">
        <color rgb="FF000000"/>
      </bottom>
    </border>
    <border>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top/>
      <bottom style="thin">
        <color rgb="FF000000"/>
      </bottom>
    </border>
    <border>
      <left/>
      <top/>
      <bottom style="thin">
        <color rgb="FF000000"/>
      </bottom>
    </border>
    <border>
      <top/>
      <bottom style="thin">
        <color rgb="FF000000"/>
      </bottom>
    </border>
    <border>
      <right style="thin">
        <color rgb="FF000000"/>
      </right>
      <top/>
      <bottom style="thin">
        <color rgb="FF000000"/>
      </bottom>
    </border>
    <border>
      <left style="thin">
        <color rgb="FF000000"/>
      </left>
    </border>
    <border>
      <right/>
      <top/>
      <bottom style="thin">
        <color rgb="FF000000"/>
      </bottom>
    </border>
    <border>
      <bottom style="thin">
        <color rgb="FF000000"/>
      </bottom>
    </border>
    <border>
      <left/>
      <right style="thin">
        <color rgb="FF000000"/>
      </right>
      <top style="thin">
        <color rgb="FF000000"/>
      </top>
      <bottom style="thin">
        <color rgb="FF000000"/>
      </bottom>
    </border>
    <border>
      <left/>
      <right/>
      <top/>
      <bottom/>
    </border>
    <border>
      <left style="thin">
        <color rgb="FF000000"/>
      </left>
      <right style="thin">
        <color rgb="FF000000"/>
      </right>
      <top style="thin">
        <color rgb="FF000000"/>
      </top>
    </border>
    <border>
      <left style="thin">
        <color rgb="FF000000"/>
      </left>
      <right style="thin">
        <color rgb="FF000000"/>
      </right>
    </border>
    <border>
      <top style="thin">
        <color rgb="FF000000"/>
      </top>
    </border>
  </borders>
  <cellStyleXfs count="1">
    <xf borderId="0" fillId="0" fontId="0" numFmtId="0" applyAlignment="1" applyFont="1"/>
  </cellStyleXfs>
  <cellXfs count="291">
    <xf borderId="0" fillId="0" fontId="0" numFmtId="0" xfId="0" applyAlignment="1" applyFont="1">
      <alignment readingOrder="0" shrinkToFit="0" vertical="bottom" wrapText="0"/>
    </xf>
    <xf borderId="0" fillId="0" fontId="1" numFmtId="0" xfId="0" applyAlignment="1" applyFont="1">
      <alignment horizontal="center"/>
    </xf>
    <xf borderId="0" fillId="0" fontId="2" numFmtId="0" xfId="0" applyAlignment="1" applyFont="1">
      <alignment horizontal="left" shrinkToFit="0" vertical="top" wrapText="1"/>
    </xf>
    <xf borderId="0" fillId="0" fontId="1" numFmtId="0" xfId="0" applyFont="1"/>
    <xf borderId="0" fillId="0" fontId="3" numFmtId="0" xfId="0" applyFont="1"/>
    <xf borderId="0" fillId="0" fontId="2" numFmtId="0" xfId="0" applyAlignment="1" applyFont="1">
      <alignment horizontal="left" shrinkToFit="0" wrapText="1"/>
    </xf>
    <xf borderId="0" fillId="0" fontId="2" numFmtId="0" xfId="0" applyAlignment="1" applyFont="1">
      <alignment shrinkToFit="0" wrapText="1"/>
    </xf>
    <xf borderId="0" fillId="0" fontId="4" numFmtId="0" xfId="0" applyAlignment="1" applyFont="1">
      <alignment horizontal="center"/>
    </xf>
    <xf borderId="1" fillId="2" fontId="5" numFmtId="0" xfId="0" applyAlignment="1" applyBorder="1" applyFill="1" applyFont="1">
      <alignment horizontal="center"/>
    </xf>
    <xf borderId="2" fillId="0" fontId="6" numFmtId="0" xfId="0" applyBorder="1" applyFont="1"/>
    <xf borderId="3" fillId="0" fontId="6" numFmtId="0" xfId="0" applyBorder="1" applyFont="1"/>
    <xf borderId="0" fillId="0" fontId="2" numFmtId="0" xfId="0" applyFont="1"/>
    <xf borderId="0" fillId="0" fontId="5" numFmtId="0" xfId="0" applyFont="1"/>
    <xf borderId="0" fillId="0" fontId="2" numFmtId="0" xfId="0" applyAlignment="1" applyFont="1">
      <alignment horizontal="left"/>
    </xf>
    <xf borderId="4" fillId="0" fontId="2" numFmtId="0" xfId="0" applyAlignment="1" applyBorder="1" applyFont="1">
      <alignment horizontal="left" shrinkToFit="0" vertical="center" wrapText="1"/>
    </xf>
    <xf borderId="5" fillId="0" fontId="6" numFmtId="0" xfId="0" applyBorder="1" applyFont="1"/>
    <xf borderId="4" fillId="0" fontId="2" numFmtId="164" xfId="0" applyAlignment="1" applyBorder="1" applyFont="1" applyNumberFormat="1">
      <alignment horizontal="left" shrinkToFit="0" vertical="center" wrapText="1"/>
    </xf>
    <xf borderId="0" fillId="0" fontId="2" numFmtId="0" xfId="0" applyAlignment="1" applyFont="1">
      <alignment horizontal="left" vertical="top"/>
    </xf>
    <xf borderId="4" fillId="0" fontId="2" numFmtId="165" xfId="0" applyAlignment="1" applyBorder="1" applyFont="1" applyNumberFormat="1">
      <alignment horizontal="left" shrinkToFit="0" vertical="center" wrapText="1"/>
    </xf>
    <xf borderId="4" fillId="0" fontId="2" numFmtId="1" xfId="0" applyAlignment="1" applyBorder="1" applyFont="1" applyNumberFormat="1">
      <alignment horizontal="left" shrinkToFit="0" vertical="center" wrapText="1"/>
    </xf>
    <xf borderId="4" fillId="0" fontId="7" numFmtId="0" xfId="0" applyAlignment="1" applyBorder="1" applyFont="1">
      <alignment horizontal="left" vertical="center"/>
    </xf>
    <xf borderId="0" fillId="0" fontId="8" numFmtId="0" xfId="0" applyAlignment="1" applyFont="1">
      <alignment horizontal="center" vertical="center"/>
    </xf>
    <xf borderId="4" fillId="0" fontId="2" numFmtId="0" xfId="0" applyAlignment="1" applyBorder="1" applyFont="1">
      <alignment horizontal="center"/>
    </xf>
    <xf borderId="0" fillId="0" fontId="2" numFmtId="0" xfId="0" applyAlignment="1" applyFont="1">
      <alignment horizontal="center"/>
    </xf>
    <xf borderId="0" fillId="0" fontId="9" numFmtId="0" xfId="0" applyAlignment="1" applyFont="1">
      <alignment vertical="top"/>
    </xf>
    <xf borderId="0" fillId="0" fontId="2" numFmtId="0" xfId="0" applyAlignment="1" applyFont="1">
      <alignment shrinkToFit="0" vertical="top" wrapText="1"/>
    </xf>
    <xf borderId="0" fillId="0" fontId="10" numFmtId="0" xfId="0" applyAlignment="1" applyFont="1">
      <alignment horizontal="right" shrinkToFit="0" vertical="top" wrapText="1"/>
    </xf>
    <xf borderId="4" fillId="0" fontId="2" numFmtId="0" xfId="0" applyAlignment="1" applyBorder="1" applyFont="1">
      <alignment horizontal="left" shrinkToFit="0" vertical="top" wrapText="1"/>
    </xf>
    <xf borderId="0" fillId="0" fontId="10" numFmtId="0" xfId="0" applyFont="1"/>
    <xf borderId="5" fillId="0" fontId="2" numFmtId="0" xfId="0" applyBorder="1" applyFont="1"/>
    <xf borderId="4" fillId="0" fontId="11" numFmtId="49" xfId="0" applyAlignment="1" applyBorder="1" applyFont="1" applyNumberFormat="1">
      <alignment horizontal="left" shrinkToFit="0" vertical="center" wrapText="1"/>
    </xf>
    <xf borderId="4" fillId="0" fontId="12" numFmtId="49" xfId="0" applyAlignment="1" applyBorder="1" applyFont="1" applyNumberFormat="1">
      <alignment horizontal="left" shrinkToFit="0" vertical="center" wrapText="1"/>
    </xf>
    <xf borderId="0" fillId="0" fontId="13" numFmtId="0" xfId="0" applyAlignment="1" applyFont="1">
      <alignment horizontal="center" shrinkToFit="0" vertical="center" wrapText="1"/>
    </xf>
    <xf borderId="4" fillId="0" fontId="2" numFmtId="0" xfId="0" applyAlignment="1" applyBorder="1" applyFont="1">
      <alignment horizontal="left" vertical="center"/>
    </xf>
    <xf borderId="4" fillId="0" fontId="2" numFmtId="164" xfId="0" applyAlignment="1" applyBorder="1" applyFont="1" applyNumberFormat="1">
      <alignment horizontal="left" vertical="center"/>
    </xf>
    <xf borderId="4" fillId="0" fontId="2" numFmtId="165" xfId="0" applyAlignment="1" applyBorder="1" applyFont="1" applyNumberFormat="1">
      <alignment horizontal="left" vertical="center"/>
    </xf>
    <xf borderId="4" fillId="0" fontId="14" numFmtId="0" xfId="0" applyAlignment="1" applyBorder="1" applyFont="1">
      <alignment horizontal="left" vertical="center"/>
    </xf>
    <xf borderId="4" fillId="0" fontId="7" numFmtId="49" xfId="0" applyAlignment="1" applyBorder="1" applyFont="1" applyNumberFormat="1">
      <alignment horizontal="left"/>
    </xf>
    <xf borderId="4" fillId="0" fontId="7" numFmtId="0" xfId="0" applyAlignment="1" applyBorder="1" applyFont="1">
      <alignment horizontal="left"/>
    </xf>
    <xf borderId="0" fillId="0" fontId="15" numFmtId="0" xfId="0" applyFont="1"/>
    <xf borderId="4" fillId="0" fontId="16" numFmtId="49" xfId="0" applyAlignment="1" applyBorder="1" applyFont="1" applyNumberFormat="1">
      <alignment horizontal="center"/>
    </xf>
    <xf borderId="4" fillId="0" fontId="16" numFmtId="0" xfId="0" applyAlignment="1" applyBorder="1" applyFont="1">
      <alignment horizontal="center"/>
    </xf>
    <xf borderId="0" fillId="0" fontId="16" numFmtId="0" xfId="0" applyFont="1"/>
    <xf borderId="4" fillId="0" fontId="17" numFmtId="0" xfId="0" applyAlignment="1" applyBorder="1" applyFont="1">
      <alignment horizontal="center" vertical="center"/>
    </xf>
    <xf borderId="0" fillId="0" fontId="18" numFmtId="0" xfId="0" applyAlignment="1" applyFont="1">
      <alignment horizontal="left" shrinkToFit="0" vertical="top" wrapText="1"/>
    </xf>
    <xf borderId="1" fillId="3" fontId="5" numFmtId="0" xfId="0" applyAlignment="1" applyBorder="1" applyFill="1" applyFont="1">
      <alignment horizontal="center"/>
    </xf>
    <xf borderId="0" fillId="0" fontId="19" numFmtId="0" xfId="0" applyAlignment="1" applyFont="1">
      <alignment horizontal="left" shrinkToFit="0" vertical="top" wrapText="1"/>
    </xf>
    <xf borderId="0" fillId="0" fontId="20" numFmtId="0" xfId="0" applyFont="1"/>
    <xf borderId="0" fillId="0" fontId="21" numFmtId="0" xfId="0" applyAlignment="1" applyFont="1">
      <alignment vertical="center"/>
    </xf>
    <xf borderId="4" fillId="0" fontId="2" numFmtId="0" xfId="0" applyBorder="1" applyFont="1"/>
    <xf borderId="6" fillId="4" fontId="1" numFmtId="0" xfId="0" applyAlignment="1" applyBorder="1" applyFill="1" applyFont="1">
      <alignment horizontal="center" vertical="center"/>
    </xf>
    <xf borderId="7" fillId="0" fontId="6" numFmtId="0" xfId="0" applyBorder="1" applyFont="1"/>
    <xf borderId="4" fillId="0" fontId="2" numFmtId="0" xfId="0" applyAlignment="1" applyBorder="1" applyFont="1">
      <alignment shrinkToFit="0" wrapText="1"/>
    </xf>
    <xf borderId="4" fillId="0" fontId="1" numFmtId="0" xfId="0" applyAlignment="1" applyBorder="1" applyFont="1">
      <alignment horizontal="center" shrinkToFit="0" vertical="center" wrapText="1"/>
    </xf>
    <xf borderId="8" fillId="5" fontId="22" numFmtId="0" xfId="0" applyBorder="1" applyFill="1" applyFont="1"/>
    <xf borderId="9" fillId="5" fontId="22" numFmtId="0" xfId="0" applyAlignment="1" applyBorder="1" applyFont="1">
      <alignment horizontal="center"/>
    </xf>
    <xf borderId="10" fillId="0" fontId="6" numFmtId="0" xfId="0" applyBorder="1" applyFont="1"/>
    <xf borderId="4" fillId="0" fontId="19" numFmtId="0" xfId="0" applyAlignment="1" applyBorder="1" applyFont="1">
      <alignment horizontal="left" shrinkToFit="0" vertical="center" wrapText="1"/>
    </xf>
    <xf borderId="4" fillId="0" fontId="2" numFmtId="166" xfId="0" applyAlignment="1" applyBorder="1" applyFont="1" applyNumberFormat="1">
      <alignment horizontal="center"/>
    </xf>
    <xf borderId="7" fillId="0" fontId="2" numFmtId="166" xfId="0" applyAlignment="1" applyBorder="1" applyFont="1" applyNumberFormat="1">
      <alignment horizontal="center"/>
    </xf>
    <xf borderId="4" fillId="0" fontId="2" numFmtId="166" xfId="0" applyAlignment="1" applyBorder="1" applyFont="1" applyNumberFormat="1">
      <alignment horizontal="center" vertical="center"/>
    </xf>
    <xf borderId="11" fillId="0" fontId="2" numFmtId="166" xfId="0" applyAlignment="1" applyBorder="1" applyFont="1" applyNumberFormat="1">
      <alignment horizontal="center"/>
    </xf>
    <xf borderId="12" fillId="0" fontId="2" numFmtId="166" xfId="0" applyAlignment="1" applyBorder="1" applyFont="1" applyNumberFormat="1">
      <alignment horizontal="center"/>
    </xf>
    <xf borderId="4" fillId="4" fontId="23" numFmtId="0" xfId="0" applyAlignment="1" applyBorder="1" applyFont="1">
      <alignment horizontal="right" shrinkToFit="0" vertical="center" wrapText="1"/>
    </xf>
    <xf borderId="4" fillId="4" fontId="1" numFmtId="166" xfId="0" applyAlignment="1" applyBorder="1" applyFont="1" applyNumberFormat="1">
      <alignment horizontal="center" vertical="center"/>
    </xf>
    <xf borderId="0" fillId="0" fontId="23" numFmtId="0" xfId="0" applyAlignment="1" applyFont="1">
      <alignment horizontal="left" shrinkToFit="0" vertical="center" wrapText="1"/>
    </xf>
    <xf borderId="4" fillId="0" fontId="1" numFmtId="166" xfId="0" applyAlignment="1" applyBorder="1" applyFont="1" applyNumberFormat="1">
      <alignment horizontal="center" vertical="center"/>
    </xf>
    <xf borderId="0" fillId="0" fontId="1" numFmtId="166" xfId="0" applyAlignment="1" applyFont="1" applyNumberFormat="1">
      <alignment horizontal="center" vertical="center"/>
    </xf>
    <xf borderId="0" fillId="0" fontId="23" numFmtId="0" xfId="0" applyAlignment="1" applyFont="1">
      <alignment horizontal="right" shrinkToFit="0" vertical="center" wrapText="1"/>
    </xf>
    <xf borderId="13" fillId="5" fontId="22" numFmtId="0" xfId="0" applyAlignment="1" applyBorder="1" applyFont="1">
      <alignment shrinkToFit="0" vertical="center" wrapText="1"/>
    </xf>
    <xf borderId="14" fillId="5" fontId="22" numFmtId="0" xfId="0" applyAlignment="1" applyBorder="1" applyFont="1">
      <alignment horizontal="center" shrinkToFit="0" vertical="center" wrapText="1"/>
    </xf>
    <xf borderId="15" fillId="0" fontId="6" numFmtId="0" xfId="0" applyBorder="1" applyFont="1"/>
    <xf borderId="16" fillId="0" fontId="6" numFmtId="0" xfId="0" applyBorder="1" applyFont="1"/>
    <xf borderId="0" fillId="0" fontId="24" numFmtId="0" xfId="0" applyAlignment="1" applyFont="1">
      <alignment horizontal="left" shrinkToFit="0" vertical="top" wrapText="1"/>
    </xf>
    <xf borderId="0" fillId="0" fontId="24" numFmtId="0" xfId="0" applyAlignment="1" applyFont="1">
      <alignment horizontal="left" shrinkToFit="0" vertical="center" wrapText="1"/>
    </xf>
    <xf borderId="0" fillId="0" fontId="25" numFmtId="0" xfId="0" applyAlignment="1" applyFont="1">
      <alignment horizontal="left" shrinkToFit="0" vertical="center" wrapText="1"/>
    </xf>
    <xf borderId="0" fillId="0" fontId="1" numFmtId="0" xfId="0" applyAlignment="1" applyFont="1">
      <alignment horizontal="center" shrinkToFit="0" vertical="center" wrapText="1"/>
    </xf>
    <xf borderId="0" fillId="0" fontId="2" numFmtId="0" xfId="0" applyAlignment="1" applyFont="1">
      <alignment horizontal="center" shrinkToFit="0" vertical="center" wrapText="1"/>
    </xf>
    <xf borderId="0" fillId="0" fontId="23" numFmtId="0" xfId="0" applyAlignment="1" applyFont="1">
      <alignment shrinkToFit="0" vertical="center" wrapText="1"/>
    </xf>
    <xf borderId="0" fillId="0" fontId="19" numFmtId="0" xfId="0" applyAlignment="1" applyFont="1">
      <alignment horizontal="center" shrinkToFit="0" vertical="center" wrapText="1"/>
    </xf>
    <xf borderId="4" fillId="0" fontId="24" numFmtId="166" xfId="0" applyAlignment="1" applyBorder="1" applyFont="1" applyNumberFormat="1">
      <alignment horizontal="center" shrinkToFit="0" wrapText="1"/>
    </xf>
    <xf borderId="11" fillId="0" fontId="24" numFmtId="166" xfId="0" applyAlignment="1" applyBorder="1" applyFont="1" applyNumberFormat="1">
      <alignment horizontal="center" shrinkToFit="0" wrapText="1"/>
    </xf>
    <xf borderId="4" fillId="3" fontId="19" numFmtId="166" xfId="0" applyAlignment="1" applyBorder="1" applyFont="1" applyNumberFormat="1">
      <alignment horizontal="center" shrinkToFit="0" vertical="center" wrapText="1"/>
    </xf>
    <xf borderId="4" fillId="3" fontId="2" numFmtId="166" xfId="0" applyAlignment="1" applyBorder="1" applyFont="1" applyNumberFormat="1">
      <alignment horizontal="center" vertical="center"/>
    </xf>
    <xf borderId="0" fillId="0" fontId="2" numFmtId="0" xfId="0" applyAlignment="1" applyFont="1">
      <alignment horizontal="center" vertical="center"/>
    </xf>
    <xf borderId="0" fillId="0" fontId="2" numFmtId="1" xfId="0" applyAlignment="1" applyFont="1" applyNumberFormat="1">
      <alignment horizontal="center" vertical="center"/>
    </xf>
    <xf borderId="0" fillId="0" fontId="19" numFmtId="0" xfId="0" applyAlignment="1" applyFont="1">
      <alignment vertical="center"/>
    </xf>
    <xf borderId="0" fillId="0" fontId="23" numFmtId="0" xfId="0" applyAlignment="1" applyFont="1">
      <alignment horizontal="center" shrinkToFit="0" vertical="center" wrapText="1"/>
    </xf>
    <xf borderId="0" fillId="0" fontId="19" numFmtId="0" xfId="0" applyAlignment="1" applyFont="1">
      <alignment horizontal="right" vertical="center"/>
    </xf>
    <xf borderId="4" fillId="0" fontId="19" numFmtId="166" xfId="0" applyAlignment="1" applyBorder="1" applyFont="1" applyNumberFormat="1">
      <alignment horizontal="center" vertical="center"/>
    </xf>
    <xf borderId="0" fillId="0" fontId="19" numFmtId="0" xfId="0" applyAlignment="1" applyFont="1">
      <alignment horizontal="right" shrinkToFit="0" vertical="center" wrapText="1"/>
    </xf>
    <xf borderId="0" fillId="0" fontId="19" numFmtId="1" xfId="0" applyAlignment="1" applyFont="1" applyNumberFormat="1">
      <alignment horizontal="right" shrinkToFit="0" vertical="center" wrapText="1"/>
    </xf>
    <xf borderId="4" fillId="0" fontId="19" numFmtId="166" xfId="0" applyAlignment="1" applyBorder="1" applyFont="1" applyNumberFormat="1">
      <alignment horizontal="center" shrinkToFit="0" vertical="center" wrapText="1"/>
    </xf>
    <xf borderId="0" fillId="0" fontId="19" numFmtId="0" xfId="0" applyAlignment="1" applyFont="1">
      <alignment horizontal="left" shrinkToFit="0" vertical="center" wrapText="1"/>
    </xf>
    <xf borderId="0" fillId="0" fontId="2" numFmtId="0" xfId="0" applyAlignment="1" applyFont="1">
      <alignment horizontal="right"/>
    </xf>
    <xf borderId="4" fillId="0" fontId="24" numFmtId="166" xfId="0" applyAlignment="1" applyBorder="1" applyFont="1" applyNumberFormat="1">
      <alignment horizontal="center" vertical="center"/>
    </xf>
    <xf borderId="17" fillId="0" fontId="19" numFmtId="1" xfId="0" applyAlignment="1" applyBorder="1" applyFont="1" applyNumberFormat="1">
      <alignment horizontal="right" shrinkToFit="0" vertical="center" wrapText="1"/>
    </xf>
    <xf borderId="0" fillId="0" fontId="19" numFmtId="1" xfId="0" applyAlignment="1" applyFont="1" applyNumberFormat="1">
      <alignment horizontal="center" shrinkToFit="0" vertical="center" wrapText="1"/>
    </xf>
    <xf borderId="0" fillId="0" fontId="26" numFmtId="0" xfId="0" applyAlignment="1" applyFont="1">
      <alignment horizontal="left" shrinkToFit="0" vertical="top" wrapText="1"/>
    </xf>
    <xf borderId="0" fillId="0" fontId="26" numFmtId="0" xfId="0" applyAlignment="1" applyFont="1">
      <alignment shrinkToFit="0" vertical="center" wrapText="1"/>
    </xf>
    <xf borderId="0" fillId="0" fontId="27" numFmtId="0" xfId="0" applyAlignment="1" applyFont="1">
      <alignment shrinkToFit="0" vertical="center" wrapText="1"/>
    </xf>
    <xf borderId="0" fillId="0" fontId="28" numFmtId="0" xfId="0" applyAlignment="1" applyFont="1">
      <alignment horizontal="left" shrinkToFit="0" vertical="top" wrapText="1"/>
    </xf>
    <xf borderId="0" fillId="0" fontId="29" numFmtId="0" xfId="0" applyAlignment="1" applyFont="1">
      <alignment horizontal="center" shrinkToFit="0" vertical="top" wrapText="1"/>
    </xf>
    <xf borderId="0" fillId="0" fontId="10" numFmtId="0" xfId="0" applyAlignment="1" applyFont="1">
      <alignment horizontal="left" shrinkToFit="0" vertical="top" wrapText="1"/>
    </xf>
    <xf borderId="14" fillId="5" fontId="30" numFmtId="0" xfId="0" applyAlignment="1" applyBorder="1" applyFont="1">
      <alignment horizontal="center"/>
    </xf>
    <xf borderId="18" fillId="0" fontId="6" numFmtId="0" xfId="0" applyBorder="1" applyFont="1"/>
    <xf borderId="19" fillId="0" fontId="6" numFmtId="0" xfId="0" applyBorder="1" applyFont="1"/>
    <xf borderId="4" fillId="0" fontId="1" numFmtId="0" xfId="0" applyAlignment="1" applyBorder="1" applyFont="1">
      <alignment horizontal="center" vertical="center"/>
    </xf>
    <xf borderId="6" fillId="0" fontId="2" numFmtId="0" xfId="0" applyAlignment="1" applyBorder="1" applyFont="1">
      <alignment horizontal="left" shrinkToFit="0" vertical="center" wrapText="1"/>
    </xf>
    <xf borderId="4" fillId="4" fontId="2" numFmtId="166" xfId="0" applyAlignment="1" applyBorder="1" applyFont="1" applyNumberFormat="1">
      <alignment horizontal="center" vertical="center"/>
    </xf>
    <xf borderId="6" fillId="0" fontId="2" numFmtId="0" xfId="0" applyAlignment="1" applyBorder="1" applyFont="1">
      <alignment horizontal="left" shrinkToFit="0" vertical="top" wrapText="1"/>
    </xf>
    <xf borderId="6" fillId="0" fontId="1" numFmtId="0" xfId="0" applyAlignment="1" applyBorder="1" applyFont="1">
      <alignment horizontal="right" shrinkToFit="0" vertical="center" wrapText="1"/>
    </xf>
    <xf borderId="4" fillId="4" fontId="2" numFmtId="9" xfId="0" applyAlignment="1" applyBorder="1" applyFont="1" applyNumberFormat="1">
      <alignment horizontal="center" vertical="center"/>
    </xf>
    <xf borderId="0" fillId="0" fontId="1" numFmtId="0" xfId="0" applyAlignment="1" applyFont="1">
      <alignment horizontal="right" shrinkToFit="0" vertical="top" wrapText="1"/>
    </xf>
    <xf borderId="0" fillId="0" fontId="2" numFmtId="10" xfId="0" applyAlignment="1" applyFont="1" applyNumberFormat="1">
      <alignment horizontal="center" vertical="center"/>
    </xf>
    <xf borderId="6" fillId="0" fontId="1" numFmtId="0" xfId="0" applyAlignment="1" applyBorder="1" applyFont="1">
      <alignment horizontal="right" shrinkToFit="0" vertical="top" wrapText="1"/>
    </xf>
    <xf borderId="0" fillId="0" fontId="1" numFmtId="0" xfId="0" applyAlignment="1" applyFont="1">
      <alignment horizontal="center" shrinkToFit="0" vertical="top" wrapText="1"/>
    </xf>
    <xf borderId="6" fillId="0" fontId="31" numFmtId="0" xfId="0" applyAlignment="1" applyBorder="1" applyFont="1">
      <alignment horizontal="left" shrinkToFit="0" vertical="top" wrapText="1"/>
    </xf>
    <xf borderId="4" fillId="5" fontId="22" numFmtId="0" xfId="0" applyAlignment="1" applyBorder="1" applyFont="1">
      <alignment horizontal="center" vertical="center"/>
    </xf>
    <xf borderId="6" fillId="0" fontId="25" numFmtId="0" xfId="0" applyAlignment="1" applyBorder="1" applyFont="1">
      <alignment horizontal="left" shrinkToFit="0" vertical="top" wrapText="1"/>
    </xf>
    <xf borderId="6" fillId="0" fontId="24" numFmtId="0" xfId="0" applyAlignment="1" applyBorder="1" applyFont="1">
      <alignment horizontal="left" shrinkToFit="0" vertical="top" wrapText="1"/>
    </xf>
    <xf borderId="4" fillId="4" fontId="24" numFmtId="166" xfId="0" applyAlignment="1" applyBorder="1" applyFont="1" applyNumberFormat="1">
      <alignment horizontal="center" vertical="center"/>
    </xf>
    <xf borderId="0" fillId="0" fontId="1" numFmtId="0" xfId="0" applyAlignment="1" applyFont="1">
      <alignment horizontal="right"/>
    </xf>
    <xf borderId="4" fillId="0" fontId="2" numFmtId="9" xfId="0" applyAlignment="1" applyBorder="1" applyFont="1" applyNumberFormat="1">
      <alignment horizontal="center"/>
    </xf>
    <xf borderId="0" fillId="0" fontId="2" numFmtId="0" xfId="0" applyAlignment="1" applyFont="1">
      <alignment vertical="top"/>
    </xf>
    <xf borderId="0" fillId="0" fontId="28" numFmtId="0" xfId="0" applyAlignment="1" applyFont="1">
      <alignment horizontal="center" vertical="top"/>
    </xf>
    <xf borderId="0" fillId="0" fontId="26" numFmtId="0" xfId="0" applyAlignment="1" applyFont="1">
      <alignment horizontal="left" vertical="top"/>
    </xf>
    <xf borderId="0" fillId="0" fontId="2" numFmtId="166" xfId="0" applyAlignment="1" applyFont="1" applyNumberFormat="1">
      <alignment horizontal="center" shrinkToFit="0" vertical="center" wrapText="1"/>
    </xf>
    <xf borderId="0" fillId="0" fontId="26" numFmtId="0" xfId="0" applyAlignment="1" applyFont="1">
      <alignment horizontal="right" vertical="top"/>
    </xf>
    <xf borderId="4" fillId="0" fontId="2" numFmtId="3" xfId="0" applyAlignment="1" applyBorder="1" applyFont="1" applyNumberFormat="1">
      <alignment horizontal="center" vertical="center"/>
    </xf>
    <xf borderId="0" fillId="0" fontId="2" numFmtId="3" xfId="0" applyAlignment="1" applyFont="1" applyNumberFormat="1">
      <alignment horizontal="center" vertical="center"/>
    </xf>
    <xf borderId="0" fillId="0" fontId="2" numFmtId="0" xfId="0" applyAlignment="1" applyFont="1">
      <alignment horizontal="right" vertical="top"/>
    </xf>
    <xf borderId="0" fillId="0" fontId="2" numFmtId="166" xfId="0" applyAlignment="1" applyFont="1" applyNumberFormat="1">
      <alignment horizontal="center" vertical="center"/>
    </xf>
    <xf borderId="4" fillId="0" fontId="26" numFmtId="0" xfId="0" applyAlignment="1" applyBorder="1" applyFont="1">
      <alignment horizontal="right" vertical="top"/>
    </xf>
    <xf borderId="4" fillId="3" fontId="2" numFmtId="3" xfId="0" applyAlignment="1" applyBorder="1" applyFont="1" applyNumberFormat="1">
      <alignment horizontal="center" vertical="center"/>
    </xf>
    <xf borderId="4" fillId="0" fontId="2" numFmtId="0" xfId="0" applyAlignment="1" applyBorder="1" applyFont="1">
      <alignment horizontal="right"/>
    </xf>
    <xf borderId="4" fillId="0" fontId="2" numFmtId="3" xfId="0" applyAlignment="1" applyBorder="1" applyFont="1" applyNumberFormat="1">
      <alignment horizontal="center"/>
    </xf>
    <xf borderId="0" fillId="0" fontId="10" numFmtId="0" xfId="0" applyAlignment="1" applyFont="1">
      <alignment horizontal="right"/>
    </xf>
    <xf borderId="4" fillId="0" fontId="2" numFmtId="0" xfId="0" applyAlignment="1" applyBorder="1" applyFont="1">
      <alignment horizontal="center" vertical="center"/>
    </xf>
    <xf borderId="0" fillId="0" fontId="32" numFmtId="0" xfId="0" applyFont="1"/>
    <xf borderId="4" fillId="0" fontId="24" numFmtId="0" xfId="0" applyAlignment="1" applyBorder="1" applyFont="1">
      <alignment horizontal="center" shrinkToFit="0" vertical="center" wrapText="1"/>
    </xf>
    <xf borderId="0" fillId="0" fontId="2" numFmtId="166" xfId="0" applyAlignment="1" applyFont="1" applyNumberFormat="1">
      <alignment horizontal="center"/>
    </xf>
    <xf borderId="4" fillId="0" fontId="2" numFmtId="49" xfId="0" applyAlignment="1" applyBorder="1" applyFont="1" applyNumberFormat="1">
      <alignment shrinkToFit="0" vertical="top" wrapText="1"/>
    </xf>
    <xf borderId="4" fillId="0" fontId="2" numFmtId="49" xfId="0" applyAlignment="1" applyBorder="1" applyFont="1" applyNumberFormat="1">
      <alignment horizontal="left" shrinkToFit="0" vertical="top" wrapText="1"/>
    </xf>
    <xf borderId="4" fillId="0" fontId="24" numFmtId="0" xfId="0" applyAlignment="1" applyBorder="1" applyFont="1">
      <alignment horizontal="center" vertical="center"/>
    </xf>
    <xf borderId="0" fillId="0" fontId="33" numFmtId="0" xfId="0" applyAlignment="1" applyFont="1">
      <alignment horizontal="left"/>
    </xf>
    <xf borderId="4" fillId="0" fontId="2" numFmtId="167" xfId="0" applyAlignment="1" applyBorder="1" applyFont="1" applyNumberFormat="1">
      <alignment horizontal="center" vertical="center"/>
    </xf>
    <xf borderId="4" fillId="0" fontId="2" numFmtId="0" xfId="0" applyAlignment="1" applyBorder="1" applyFont="1">
      <alignment shrinkToFit="0" vertical="top" wrapText="1"/>
    </xf>
    <xf borderId="0" fillId="0" fontId="10" numFmtId="0" xfId="0" applyAlignment="1" applyFont="1">
      <alignment horizontal="left"/>
    </xf>
    <xf borderId="0" fillId="0" fontId="2" numFmtId="0" xfId="0" applyAlignment="1" applyFont="1">
      <alignment horizontal="left" vertical="center"/>
    </xf>
    <xf borderId="0" fillId="0" fontId="1" numFmtId="0" xfId="0" applyAlignment="1" applyFont="1">
      <alignment horizontal="center" vertical="center"/>
    </xf>
    <xf borderId="4" fillId="0" fontId="2" numFmtId="1" xfId="0" applyAlignment="1" applyBorder="1" applyFont="1" applyNumberFormat="1">
      <alignment horizontal="center" vertical="center"/>
    </xf>
    <xf borderId="0" fillId="0" fontId="1" numFmtId="0" xfId="0" applyAlignment="1" applyFont="1">
      <alignment horizontal="left" shrinkToFit="0" wrapText="1"/>
    </xf>
    <xf borderId="5" fillId="0" fontId="2" numFmtId="0" xfId="0" applyAlignment="1" applyBorder="1" applyFont="1">
      <alignment horizontal="right" shrinkToFit="0" vertical="center" wrapText="1"/>
    </xf>
    <xf borderId="7" fillId="0" fontId="1" numFmtId="0" xfId="0" applyAlignment="1" applyBorder="1" applyFont="1">
      <alignment horizontal="center" shrinkToFit="0" vertical="center" wrapText="1"/>
    </xf>
    <xf borderId="5" fillId="0" fontId="2" numFmtId="0" xfId="0" applyAlignment="1" applyBorder="1" applyFont="1">
      <alignment horizontal="right" vertical="center"/>
    </xf>
    <xf borderId="7" fillId="0" fontId="2" numFmtId="168" xfId="0" applyAlignment="1" applyBorder="1" applyFont="1" applyNumberFormat="1">
      <alignment horizontal="center" vertical="center"/>
    </xf>
    <xf borderId="4" fillId="0" fontId="2" numFmtId="168" xfId="0" applyAlignment="1" applyBorder="1" applyFont="1" applyNumberFormat="1">
      <alignment horizontal="center" vertical="center"/>
    </xf>
    <xf borderId="0" fillId="0" fontId="2" numFmtId="168" xfId="0" applyFont="1" applyNumberFormat="1"/>
    <xf borderId="5" fillId="0" fontId="10" numFmtId="0" xfId="0" applyAlignment="1" applyBorder="1" applyFont="1">
      <alignment horizontal="right"/>
    </xf>
    <xf borderId="20" fillId="3" fontId="2" numFmtId="9" xfId="0" applyAlignment="1" applyBorder="1" applyFont="1" applyNumberFormat="1">
      <alignment horizontal="center" vertical="center"/>
    </xf>
    <xf borderId="4" fillId="3" fontId="2" numFmtId="9" xfId="0" applyAlignment="1" applyBorder="1" applyFont="1" applyNumberFormat="1">
      <alignment horizontal="center" vertical="center"/>
    </xf>
    <xf borderId="5" fillId="0" fontId="2" numFmtId="49" xfId="0" applyAlignment="1" applyBorder="1" applyFont="1" applyNumberFormat="1">
      <alignment horizontal="right" vertical="center"/>
    </xf>
    <xf borderId="5" fillId="0" fontId="10" numFmtId="49" xfId="0" applyAlignment="1" applyBorder="1" applyFont="1" applyNumberFormat="1">
      <alignment horizontal="right"/>
    </xf>
    <xf borderId="4" fillId="0" fontId="1" numFmtId="0" xfId="0" applyAlignment="1" applyBorder="1" applyFont="1">
      <alignment horizontal="center"/>
    </xf>
    <xf borderId="4" fillId="0" fontId="2" numFmtId="9" xfId="0" applyAlignment="1" applyBorder="1" applyFont="1" applyNumberFormat="1">
      <alignment horizontal="center" vertical="center"/>
    </xf>
    <xf borderId="5" fillId="0" fontId="1" numFmtId="0" xfId="0" applyAlignment="1" applyBorder="1" applyFont="1">
      <alignment horizontal="right"/>
    </xf>
    <xf borderId="7" fillId="0" fontId="1" numFmtId="0" xfId="0" applyAlignment="1" applyBorder="1" applyFont="1">
      <alignment horizontal="center"/>
    </xf>
    <xf borderId="0" fillId="0" fontId="26" numFmtId="0" xfId="0" applyAlignment="1" applyFont="1">
      <alignment shrinkToFit="0" vertical="top" wrapText="1"/>
    </xf>
    <xf borderId="0" fillId="0" fontId="26" numFmtId="0" xfId="0" applyAlignment="1" applyFont="1">
      <alignment horizontal="left" shrinkToFit="0" vertical="center" wrapText="1"/>
    </xf>
    <xf borderId="0" fillId="0" fontId="10" numFmtId="0" xfId="0" applyAlignment="1" applyFont="1">
      <alignment horizontal="center"/>
    </xf>
    <xf borderId="0" fillId="0" fontId="10" numFmtId="0" xfId="0" applyAlignment="1" applyFont="1">
      <alignment horizontal="center" shrinkToFit="0" vertical="center" wrapText="1"/>
    </xf>
    <xf borderId="4" fillId="0" fontId="2" numFmtId="168" xfId="0" applyAlignment="1" applyBorder="1" applyFont="1" applyNumberFormat="1">
      <alignment horizontal="center"/>
    </xf>
    <xf borderId="0" fillId="0" fontId="26" numFmtId="0" xfId="0" applyAlignment="1" applyFont="1">
      <alignment horizontal="right" shrinkToFit="0" vertical="center" wrapText="1"/>
    </xf>
    <xf borderId="4" fillId="3" fontId="2" numFmtId="168" xfId="0" applyAlignment="1" applyBorder="1" applyFont="1" applyNumberFormat="1">
      <alignment horizontal="center"/>
    </xf>
    <xf borderId="0" fillId="0" fontId="10" numFmtId="0" xfId="0" applyAlignment="1" applyFont="1">
      <alignment horizontal="left" shrinkToFit="0" vertical="center" wrapText="1"/>
    </xf>
    <xf borderId="0" fillId="0" fontId="10" numFmtId="0" xfId="0" applyAlignment="1" applyFont="1">
      <alignment shrinkToFit="0" wrapText="1"/>
    </xf>
    <xf borderId="0" fillId="0" fontId="26" numFmtId="0" xfId="0" applyFont="1"/>
    <xf borderId="4" fillId="0" fontId="2" numFmtId="2" xfId="0" applyAlignment="1" applyBorder="1" applyFont="1" applyNumberFormat="1">
      <alignment horizontal="center" vertical="center"/>
    </xf>
    <xf borderId="0" fillId="0" fontId="26" numFmtId="0" xfId="0" applyAlignment="1" applyFont="1">
      <alignment vertical="center"/>
    </xf>
    <xf borderId="4" fillId="0" fontId="2" numFmtId="169" xfId="0" applyAlignment="1" applyBorder="1" applyFont="1" applyNumberFormat="1">
      <alignment horizontal="center"/>
    </xf>
    <xf borderId="4" fillId="0" fontId="2" numFmtId="170" xfId="0" applyAlignment="1" applyBorder="1" applyFont="1" applyNumberFormat="1">
      <alignment horizontal="center"/>
    </xf>
    <xf borderId="4" fillId="0" fontId="2" numFmtId="170" xfId="0" applyAlignment="1" applyBorder="1" applyFont="1" applyNumberFormat="1">
      <alignment horizontal="center" vertical="center"/>
    </xf>
    <xf borderId="4" fillId="0" fontId="2" numFmtId="0" xfId="0" applyAlignment="1" applyBorder="1" applyFont="1">
      <alignment horizontal="center" shrinkToFit="0" wrapText="1"/>
    </xf>
    <xf borderId="0" fillId="0" fontId="2" numFmtId="0" xfId="0" applyAlignment="1" applyFont="1">
      <alignment horizontal="left" shrinkToFit="0" vertical="center" wrapText="1"/>
    </xf>
    <xf borderId="4" fillId="0" fontId="2" numFmtId="49" xfId="0" applyAlignment="1" applyBorder="1" applyFont="1" applyNumberFormat="1">
      <alignment horizontal="center" shrinkToFit="0" vertical="center" wrapText="1"/>
    </xf>
    <xf borderId="0" fillId="0" fontId="34" numFmtId="0" xfId="0" applyFont="1"/>
    <xf borderId="0" fillId="0" fontId="2" numFmtId="167" xfId="0" applyFont="1" applyNumberFormat="1"/>
    <xf borderId="0" fillId="0" fontId="2" numFmtId="3" xfId="0" applyAlignment="1" applyFont="1" applyNumberFormat="1">
      <alignment horizontal="center"/>
    </xf>
    <xf borderId="0" fillId="0" fontId="35" numFmtId="0" xfId="0" applyAlignment="1" applyFont="1">
      <alignment horizontal="center" shrinkToFit="0" wrapText="1"/>
    </xf>
    <xf borderId="0" fillId="0" fontId="35" numFmtId="0" xfId="0" applyAlignment="1" applyFont="1">
      <alignment shrinkToFit="0" vertical="center" wrapText="1"/>
    </xf>
    <xf borderId="0" fillId="0" fontId="35" numFmtId="0" xfId="0" applyFont="1"/>
    <xf borderId="4" fillId="3" fontId="2" numFmtId="0" xfId="0" applyAlignment="1" applyBorder="1" applyFont="1">
      <alignment horizontal="center"/>
    </xf>
    <xf borderId="0" fillId="0" fontId="2" numFmtId="0" xfId="0" applyAlignment="1" applyFont="1">
      <alignment horizontal="right" vertical="center"/>
    </xf>
    <xf borderId="4" fillId="0" fontId="2" numFmtId="171" xfId="0" applyAlignment="1" applyBorder="1" applyFont="1" applyNumberFormat="1">
      <alignment horizontal="center" vertical="center"/>
    </xf>
    <xf borderId="0" fillId="0" fontId="2" numFmtId="0" xfId="0" applyAlignment="1" applyFont="1">
      <alignment horizontal="right" shrinkToFit="0" vertical="center" wrapText="1"/>
    </xf>
    <xf borderId="4" fillId="0" fontId="2" numFmtId="0" xfId="0" applyAlignment="1" applyBorder="1" applyFont="1">
      <alignment horizontal="center" shrinkToFit="0" vertical="center" wrapText="1"/>
    </xf>
    <xf borderId="4" fillId="0" fontId="36" numFmtId="0" xfId="0" applyBorder="1" applyFont="1"/>
    <xf borderId="0" fillId="0" fontId="10" numFmtId="0" xfId="0" applyAlignment="1" applyFont="1">
      <alignment horizontal="left" vertical="top"/>
    </xf>
    <xf borderId="0" fillId="0" fontId="37" numFmtId="0" xfId="0" applyAlignment="1" applyFont="1">
      <alignment vertical="top"/>
    </xf>
    <xf borderId="0" fillId="0" fontId="38" numFmtId="0" xfId="0" applyAlignment="1" applyFont="1">
      <alignment shrinkToFit="0" wrapText="1"/>
    </xf>
    <xf borderId="19" fillId="0" fontId="39" numFmtId="0" xfId="0" applyAlignment="1" applyBorder="1" applyFont="1">
      <alignment vertical="top"/>
    </xf>
    <xf borderId="0" fillId="0" fontId="39" numFmtId="0" xfId="0" applyFont="1"/>
    <xf borderId="11" fillId="0" fontId="39" numFmtId="0" xfId="0" applyAlignment="1" applyBorder="1" applyFont="1">
      <alignment horizontal="center"/>
    </xf>
    <xf borderId="0" fillId="0" fontId="39" numFmtId="0" xfId="0" applyAlignment="1" applyFont="1">
      <alignment vertical="bottom"/>
    </xf>
    <xf borderId="0" fillId="0" fontId="39" numFmtId="49" xfId="0" applyAlignment="1" applyFont="1" applyNumberFormat="1">
      <alignment vertical="bottom"/>
    </xf>
    <xf borderId="11" fillId="0" fontId="39" numFmtId="0" xfId="0" applyBorder="1" applyFont="1"/>
    <xf borderId="0" fillId="0" fontId="39" numFmtId="0" xfId="0" applyAlignment="1" applyFont="1">
      <alignment shrinkToFit="0" vertical="bottom" wrapText="0"/>
    </xf>
    <xf borderId="0" fillId="0" fontId="39" numFmtId="0" xfId="0" applyAlignment="1" applyFont="1">
      <alignment vertical="top"/>
    </xf>
    <xf borderId="19" fillId="0" fontId="39" numFmtId="0" xfId="0" applyAlignment="1" applyBorder="1" applyFont="1">
      <alignment vertical="bottom"/>
    </xf>
    <xf borderId="0" fillId="0" fontId="37" numFmtId="0" xfId="0" applyAlignment="1" applyFont="1">
      <alignment vertical="bottom"/>
    </xf>
    <xf borderId="19" fillId="0" fontId="37" numFmtId="0" xfId="0" applyAlignment="1" applyBorder="1" applyFont="1">
      <alignment shrinkToFit="0" vertical="top" wrapText="1"/>
    </xf>
    <xf borderId="0" fillId="0" fontId="37" numFmtId="0" xfId="0" applyAlignment="1" applyFont="1">
      <alignment shrinkToFit="0" vertical="top" wrapText="1"/>
    </xf>
    <xf borderId="11" fillId="0" fontId="39" numFmtId="0" xfId="0" applyAlignment="1" applyBorder="1" applyFont="1">
      <alignment horizontal="center" shrinkToFit="0" wrapText="1"/>
    </xf>
    <xf borderId="19" fillId="0" fontId="40" numFmtId="0" xfId="0" applyAlignment="1" applyBorder="1" applyFont="1">
      <alignment shrinkToFit="0" vertical="bottom" wrapText="1"/>
    </xf>
    <xf borderId="1" fillId="2" fontId="5" numFmtId="0" xfId="0" applyAlignment="1" applyBorder="1" applyFont="1">
      <alignment horizontal="center" vertical="center"/>
    </xf>
    <xf borderId="4" fillId="0" fontId="2" numFmtId="168" xfId="0" applyAlignment="1" applyBorder="1" applyFont="1" applyNumberFormat="1">
      <alignment horizontal="center" readingOrder="0" vertical="center"/>
    </xf>
    <xf borderId="4" fillId="0" fontId="2" numFmtId="1" xfId="0" applyAlignment="1" applyBorder="1" applyFont="1" applyNumberFormat="1">
      <alignment horizontal="center" readingOrder="0" vertical="center"/>
    </xf>
    <xf borderId="0" fillId="0" fontId="38" numFmtId="0" xfId="0" applyAlignment="1" applyFont="1">
      <alignment shrinkToFit="0" vertical="top" wrapText="1"/>
    </xf>
    <xf borderId="0" fillId="0" fontId="39" numFmtId="49" xfId="0" applyAlignment="1" applyFont="1" applyNumberFormat="1">
      <alignment vertical="top"/>
    </xf>
    <xf borderId="17" fillId="0" fontId="39" numFmtId="0" xfId="0" applyAlignment="1" applyBorder="1" applyFont="1">
      <alignment vertical="bottom"/>
    </xf>
    <xf borderId="0" fillId="0" fontId="39" numFmtId="49" xfId="0" applyFont="1" applyNumberFormat="1"/>
    <xf borderId="17" fillId="0" fontId="39" numFmtId="0" xfId="0" applyAlignment="1" applyBorder="1" applyFont="1">
      <alignment shrinkToFit="0" vertical="top" wrapText="1"/>
    </xf>
    <xf borderId="17" fillId="0" fontId="39" numFmtId="0" xfId="0" applyAlignment="1" applyBorder="1" applyFont="1">
      <alignment shrinkToFit="0" vertical="top" wrapText="1"/>
    </xf>
    <xf borderId="0" fillId="0" fontId="39" numFmtId="0" xfId="0" applyAlignment="1" applyFont="1">
      <alignment vertical="bottom"/>
    </xf>
    <xf borderId="17" fillId="0" fontId="39" numFmtId="0" xfId="0" applyAlignment="1" applyBorder="1" applyFont="1">
      <alignment shrinkToFit="0" vertical="bottom" wrapText="1"/>
    </xf>
    <xf borderId="4" fillId="0" fontId="41" numFmtId="0" xfId="0" applyAlignment="1" applyBorder="1" applyFont="1">
      <alignment horizontal="center" shrinkToFit="0" vertical="center" wrapText="1"/>
    </xf>
    <xf borderId="0" fillId="0" fontId="1" numFmtId="0" xfId="0" applyAlignment="1" applyFont="1">
      <alignment horizontal="left" shrinkToFit="0" vertical="top" wrapText="1"/>
    </xf>
    <xf borderId="0" fillId="0" fontId="2" numFmtId="170" xfId="0" applyFont="1" applyNumberFormat="1"/>
    <xf borderId="0" fillId="0" fontId="42" numFmtId="0" xfId="0" applyAlignment="1" applyFont="1">
      <alignment horizontal="left" shrinkToFit="0" vertical="top" wrapText="1"/>
    </xf>
    <xf borderId="0" fillId="0" fontId="43" numFmtId="0" xfId="0" applyAlignment="1" applyFont="1">
      <alignment horizontal="left" shrinkToFit="0" vertical="top" wrapText="1"/>
    </xf>
    <xf borderId="0" fillId="0" fontId="43" numFmtId="0" xfId="0" applyAlignment="1" applyFont="1">
      <alignment horizontal="left" vertical="top"/>
    </xf>
    <xf borderId="21" fillId="4" fontId="2" numFmtId="0" xfId="0" applyBorder="1" applyFont="1"/>
    <xf borderId="4" fillId="0" fontId="2" numFmtId="169" xfId="0" applyAlignment="1" applyBorder="1" applyFont="1" applyNumberFormat="1">
      <alignment horizontal="center" vertical="center"/>
    </xf>
    <xf borderId="21" fillId="4" fontId="2" numFmtId="0" xfId="0" applyAlignment="1" applyBorder="1" applyFont="1">
      <alignment horizontal="center" vertical="center"/>
    </xf>
    <xf borderId="4" fillId="0" fontId="2" numFmtId="169" xfId="0" applyAlignment="1" applyBorder="1" applyFont="1" applyNumberFormat="1">
      <alignment horizontal="center" shrinkToFit="0" vertical="center" wrapText="1"/>
    </xf>
    <xf borderId="0" fillId="0" fontId="2" numFmtId="172" xfId="0" applyAlignment="1" applyFont="1" applyNumberFormat="1">
      <alignment shrinkToFit="0" vertical="top" wrapText="1"/>
    </xf>
    <xf borderId="4" fillId="5" fontId="2" numFmtId="169" xfId="0" applyAlignment="1" applyBorder="1" applyFont="1" applyNumberFormat="1">
      <alignment horizontal="center" vertical="center"/>
    </xf>
    <xf borderId="0" fillId="0" fontId="10" numFmtId="0" xfId="0" applyAlignment="1" applyFont="1">
      <alignment horizontal="center" shrinkToFit="0" vertical="top" wrapText="1"/>
    </xf>
    <xf borderId="21" fillId="4" fontId="1" numFmtId="0" xfId="0" applyBorder="1" applyFont="1"/>
    <xf borderId="0" fillId="0" fontId="28" numFmtId="0" xfId="0" applyAlignment="1" applyFont="1">
      <alignment shrinkToFit="0" vertical="top" wrapText="1"/>
    </xf>
    <xf borderId="0" fillId="0" fontId="26" numFmtId="0" xfId="0" applyAlignment="1" applyFont="1">
      <alignment vertical="top"/>
    </xf>
    <xf borderId="0" fillId="0" fontId="44" numFmtId="0" xfId="0" applyAlignment="1" applyFont="1">
      <alignment horizontal="center" vertical="center"/>
    </xf>
    <xf borderId="19" fillId="0" fontId="5" numFmtId="0" xfId="0" applyAlignment="1" applyBorder="1" applyFont="1">
      <alignment horizontal="center" vertical="center"/>
    </xf>
    <xf borderId="22" fillId="0" fontId="45" numFmtId="0" xfId="0" applyAlignment="1" applyBorder="1" applyFont="1">
      <alignment horizontal="center" shrinkToFit="0" vertical="center" wrapText="1"/>
    </xf>
    <xf borderId="4" fillId="0" fontId="1" numFmtId="0" xfId="0" applyAlignment="1" applyBorder="1" applyFont="1">
      <alignment horizontal="left"/>
    </xf>
    <xf borderId="23" fillId="0" fontId="6" numFmtId="0" xfId="0" applyBorder="1" applyFont="1"/>
    <xf borderId="4" fillId="0" fontId="2" numFmtId="0" xfId="0" applyAlignment="1" applyBorder="1" applyFont="1">
      <alignment horizontal="left" shrinkToFit="0" wrapText="1"/>
    </xf>
    <xf borderId="11" fillId="0" fontId="6" numFmtId="0" xfId="0" applyBorder="1" applyFont="1"/>
    <xf borderId="4" fillId="4" fontId="1" numFmtId="0" xfId="0" applyAlignment="1" applyBorder="1" applyFont="1">
      <alignment horizontal="right" shrinkToFit="0" wrapText="1"/>
    </xf>
    <xf borderId="4" fillId="4" fontId="1" numFmtId="169" xfId="0" applyAlignment="1" applyBorder="1" applyFont="1" applyNumberFormat="1">
      <alignment horizontal="center" vertical="center"/>
    </xf>
    <xf borderId="22" fillId="0" fontId="1" numFmtId="0" xfId="0" applyAlignment="1" applyBorder="1" applyFont="1">
      <alignment horizontal="center" vertical="center"/>
    </xf>
    <xf borderId="4" fillId="4" fontId="1" numFmtId="0" xfId="0" applyAlignment="1" applyBorder="1" applyFont="1">
      <alignment horizontal="right"/>
    </xf>
    <xf borderId="0" fillId="0" fontId="46" numFmtId="0" xfId="0" applyAlignment="1" applyFont="1">
      <alignment horizontal="left" vertical="top"/>
    </xf>
    <xf borderId="22" fillId="0" fontId="2" numFmtId="0" xfId="0" applyAlignment="1" applyBorder="1" applyFont="1">
      <alignment horizontal="center" shrinkToFit="0" vertical="center" wrapText="1"/>
    </xf>
    <xf borderId="4" fillId="0" fontId="2" numFmtId="3" xfId="0" applyAlignment="1" applyBorder="1" applyFont="1" applyNumberFormat="1">
      <alignment horizontal="center" shrinkToFit="0" vertical="center" wrapText="1"/>
    </xf>
    <xf borderId="4" fillId="0" fontId="2" numFmtId="0" xfId="0" applyAlignment="1" applyBorder="1" applyFont="1">
      <alignment shrinkToFit="0" vertical="center" wrapText="1"/>
    </xf>
    <xf borderId="4" fillId="0" fontId="2" numFmtId="172" xfId="0" applyAlignment="1" applyBorder="1" applyFont="1" applyNumberFormat="1">
      <alignment horizontal="center" vertical="center"/>
    </xf>
    <xf borderId="4" fillId="0" fontId="2" numFmtId="0" xfId="0" applyAlignment="1" applyBorder="1" applyFont="1">
      <alignment vertical="center"/>
    </xf>
    <xf borderId="0" fillId="0" fontId="2" numFmtId="0" xfId="0" applyAlignment="1" applyFont="1">
      <alignment vertical="center"/>
    </xf>
    <xf borderId="0" fillId="0" fontId="2" numFmtId="9" xfId="0" applyAlignment="1" applyFont="1" applyNumberFormat="1">
      <alignment horizontal="center" vertical="center"/>
    </xf>
    <xf borderId="0" fillId="0" fontId="2" numFmtId="172" xfId="0" applyAlignment="1" applyFont="1" applyNumberFormat="1">
      <alignment horizontal="center" vertical="center"/>
    </xf>
    <xf borderId="0" fillId="0" fontId="45" numFmtId="0" xfId="0" applyAlignment="1" applyFont="1">
      <alignment horizontal="right"/>
    </xf>
    <xf borderId="0" fillId="0" fontId="47" numFmtId="0" xfId="0" applyFont="1"/>
    <xf borderId="4" fillId="0" fontId="2" numFmtId="171" xfId="0" applyAlignment="1" applyBorder="1" applyFont="1" applyNumberFormat="1">
      <alignment horizontal="center"/>
    </xf>
    <xf borderId="6" fillId="0" fontId="2" numFmtId="0" xfId="0" applyAlignment="1" applyBorder="1" applyFont="1">
      <alignment horizontal="center" vertical="center"/>
    </xf>
    <xf borderId="6" fillId="0" fontId="2" numFmtId="0" xfId="0" applyAlignment="1" applyBorder="1" applyFont="1">
      <alignment horizontal="center" shrinkToFit="0" vertical="center" wrapText="1"/>
    </xf>
    <xf borderId="6" fillId="0" fontId="2" numFmtId="0" xfId="0" applyAlignment="1" applyBorder="1" applyFont="1">
      <alignment horizontal="center"/>
    </xf>
    <xf borderId="0" fillId="0" fontId="48" numFmtId="0" xfId="0" applyAlignment="1" applyFont="1">
      <alignment horizontal="left" shrinkToFit="0" vertical="center" wrapText="1"/>
    </xf>
    <xf borderId="0" fillId="0" fontId="48" numFmtId="0" xfId="0" applyAlignment="1" applyFont="1">
      <alignment horizontal="left" shrinkToFit="0" vertical="top" wrapText="1"/>
    </xf>
    <xf borderId="22" fillId="0" fontId="2" numFmtId="0" xfId="0" applyAlignment="1" applyBorder="1" applyFont="1">
      <alignment horizontal="left" shrinkToFit="0" vertical="center" wrapText="1"/>
    </xf>
    <xf borderId="24" fillId="0" fontId="45" numFmtId="0" xfId="0" applyAlignment="1" applyBorder="1" applyFont="1">
      <alignment horizontal="right" vertical="center"/>
    </xf>
    <xf borderId="0" fillId="0" fontId="5" numFmtId="0" xfId="0" applyAlignment="1" applyFont="1">
      <alignment vertical="center"/>
    </xf>
    <xf borderId="0" fillId="0" fontId="2" numFmtId="0" xfId="0" applyAlignment="1" applyFont="1">
      <alignment horizontal="center" shrinkToFit="0" vertical="top" wrapText="1"/>
    </xf>
    <xf borderId="0" fillId="0" fontId="1" numFmtId="49" xfId="0" applyAlignment="1" applyFont="1" applyNumberFormat="1">
      <alignment horizontal="right"/>
    </xf>
    <xf borderId="4" fillId="0" fontId="1" numFmtId="1" xfId="0" applyAlignment="1" applyBorder="1" applyFont="1" applyNumberFormat="1">
      <alignment horizontal="center" vertical="center"/>
    </xf>
    <xf borderId="0" fillId="0" fontId="2" numFmtId="49" xfId="0" applyAlignment="1" applyFont="1" applyNumberFormat="1">
      <alignment horizontal="right"/>
    </xf>
    <xf borderId="0" fillId="0" fontId="2" numFmtId="49" xfId="0" applyFont="1" applyNumberFormat="1"/>
    <xf borderId="22" fillId="0" fontId="1" numFmtId="0" xfId="0" applyAlignment="1" applyBorder="1" applyFont="1">
      <alignment horizontal="center" shrinkToFit="0" vertical="center" wrapText="1"/>
    </xf>
    <xf borderId="4" fillId="0" fontId="26" numFmtId="0" xfId="0" applyAlignment="1" applyBorder="1" applyFont="1">
      <alignment shrinkToFit="0" vertical="center" wrapText="1"/>
    </xf>
    <xf borderId="4" fillId="0" fontId="2" numFmtId="10" xfId="0" applyAlignment="1" applyBorder="1" applyFont="1" applyNumberFormat="1">
      <alignment horizontal="center" vertical="center"/>
    </xf>
    <xf borderId="4" fillId="0" fontId="28" numFmtId="0" xfId="0" applyAlignment="1" applyBorder="1" applyFont="1">
      <alignment horizontal="center" shrinkToFit="0" vertical="center" wrapText="1"/>
    </xf>
    <xf borderId="4" fillId="0" fontId="33" numFmtId="0" xfId="0" applyAlignment="1" applyBorder="1" applyFont="1">
      <alignment shrinkToFit="0" vertical="center" wrapText="1"/>
    </xf>
    <xf borderId="1" fillId="3" fontId="49" numFmtId="0" xfId="0" applyAlignment="1" applyBorder="1" applyFont="1">
      <alignment horizontal="center" shrinkToFit="0" vertical="center" wrapText="1"/>
    </xf>
    <xf borderId="0" fillId="0" fontId="28" numFmtId="0" xfId="0" applyAlignment="1" applyFont="1">
      <alignment horizontal="left" shrinkToFit="0" vertical="center" wrapText="1"/>
    </xf>
    <xf borderId="6" fillId="0" fontId="50" numFmtId="0" xfId="0" applyAlignment="1" applyBorder="1" applyFont="1">
      <alignment horizontal="center" shrinkToFit="0" wrapText="1"/>
    </xf>
    <xf borderId="0" fillId="0" fontId="2" numFmtId="0" xfId="0" applyAlignment="1" applyFont="1">
      <alignment shrinkToFit="0" vertical="center" wrapText="1"/>
    </xf>
    <xf borderId="0" fillId="0" fontId="1" numFmtId="0" xfId="0" applyAlignment="1" applyFont="1">
      <alignment horizontal="left" shrinkToFit="0" vertical="center" wrapText="1"/>
    </xf>
    <xf borderId="0" fillId="0" fontId="51" numFmtId="0" xfId="0" applyAlignment="1" applyFont="1">
      <alignment shrinkToFit="0" vertical="center" wrapText="1"/>
    </xf>
    <xf borderId="0" fillId="0" fontId="52" numFmtId="0" xfId="0" applyFont="1"/>
    <xf borderId="7" fillId="0" fontId="2" numFmtId="0" xfId="0" applyBorder="1" applyFont="1"/>
  </cellXfs>
  <cellStyles count="1">
    <cellStyle xfId="0" name="Normal" builtinId="0"/>
  </cellStyles>
  <dxfs count="1">
    <dxf>
      <font>
        <color rgb="FF9C0006"/>
      </font>
      <fill>
        <patternFill patternType="solid">
          <fgColor rgb="FFFFC7CE"/>
          <bgColor rgb="FFFFC7CE"/>
        </patternFill>
      </fill>
      <border/>
    </dxf>
  </dxfs>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externalLink" Target="externalLinks/externalLink2.xml"/><Relationship Id="rId6" Type="http://schemas.openxmlformats.org/officeDocument/2006/relationships/worksheet" Target="worksheets/sheet3.xml"/><Relationship Id="rId18" Type="http://schemas.openxmlformats.org/officeDocument/2006/relationships/externalLink" Target="externalLinks/externalLink1.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352425</xdr:colOff>
      <xdr:row>202</xdr:row>
      <xdr:rowOff>76200</xdr:rowOff>
    </xdr:from>
    <xdr:ext cx="400050" cy="704850"/>
    <xdr:sp>
      <xdr:nvSpPr>
        <xdr:cNvPr id="3" name="Shape 3"/>
        <xdr:cNvSpPr/>
      </xdr:nvSpPr>
      <xdr:spPr>
        <a:xfrm>
          <a:off x="5165025" y="3446625"/>
          <a:ext cx="361950" cy="666750"/>
        </a:xfrm>
        <a:prstGeom prst="rightBrace">
          <a:avLst>
            <a:gd fmla="val 8333" name="adj1"/>
            <a:gd fmla="val 50000" name="adj2"/>
          </a:avLst>
        </a:prstGeom>
        <a:noFill/>
        <a:ln cap="flat" cmpd="sng" w="38100">
          <a:solidFill>
            <a:schemeClr val="dk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auraedelman/Desktop/CDS_2023_2024_admissions_fin_ai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abriel/Downloads/Common%20data%20set%2023-24%20estimate.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Start Here"/>
      <sheetName val="CDS-A"/>
      <sheetName val="CDS-B"/>
      <sheetName val="CDS-E"/>
      <sheetName val="CDS-F"/>
      <sheetName val="CDS-G"/>
      <sheetName val="Sheet1"/>
      <sheetName val="CDS-I"/>
      <sheetName val="CDS-J"/>
      <sheetName val="DEFINITIONS"/>
      <sheetName val="multi selec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Start Here"/>
      <sheetName val="CDS-A"/>
      <sheetName val="CDS-B"/>
      <sheetName val="CDS-C"/>
      <sheetName val="CDS-D"/>
      <sheetName val="CDS-E"/>
      <sheetName val="CDS-F"/>
      <sheetName val="CDS-G"/>
      <sheetName val="CDS-I"/>
      <sheetName val="CDS-J"/>
      <sheetName val="DEFINITIONS"/>
      <sheetName val="multi select"/>
      <sheetName val="valid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collegesurvey@collegeboard.org"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muhlenberg.edu/offices/ir/commondataset/" TargetMode="External"/><Relationship Id="rId2" Type="http://schemas.openxmlformats.org/officeDocument/2006/relationships/hyperlink" Target="http://www.muhlenberg.edu/" TargetMode="External"/><Relationship Id="rId3" Type="http://schemas.openxmlformats.org/officeDocument/2006/relationships/hyperlink" Target="http://muhlenberg.edu/admission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nces.ed.gov/ipeds/use-the-data/survey-components/9/graduation-rates"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14.67"/>
    <col customWidth="1" min="2" max="26" width="11.0"/>
  </cols>
  <sheetData>
    <row r="1" ht="15.75" customHeight="1">
      <c r="A1" s="1" t="s">
        <v>0</v>
      </c>
    </row>
    <row r="2" ht="15.75" customHeight="1">
      <c r="A2" s="1"/>
    </row>
    <row r="3" ht="15.75" customHeight="1">
      <c r="A3" s="2" t="s">
        <v>1</v>
      </c>
    </row>
    <row r="4" ht="6.75" customHeight="1"/>
    <row r="5" ht="15.75" customHeight="1">
      <c r="A5" s="3" t="s">
        <v>2</v>
      </c>
    </row>
    <row r="6" ht="4.5" customHeight="1"/>
    <row r="7" ht="15.75" customHeight="1">
      <c r="A7" s="2" t="s">
        <v>3</v>
      </c>
    </row>
    <row r="8" ht="6.0" customHeight="1"/>
    <row r="9" ht="15.75" customHeight="1">
      <c r="A9" s="4" t="s">
        <v>4</v>
      </c>
    </row>
    <row r="10" ht="6.75" customHeight="1"/>
    <row r="11" ht="15.75" customHeight="1">
      <c r="A11" s="5" t="s">
        <v>5</v>
      </c>
    </row>
    <row r="12" ht="6.0" customHeight="1"/>
    <row r="13" ht="15.75" customHeight="1">
      <c r="A13" s="6"/>
    </row>
    <row r="14" ht="15.75" customHeight="1">
      <c r="A14" s="3" t="s">
        <v>6</v>
      </c>
    </row>
    <row r="15" ht="15.75" customHeight="1">
      <c r="A15" s="7" t="s">
        <v>7</v>
      </c>
    </row>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A15"/>
  </hyperlinks>
  <printOptions/>
  <pageMargins bottom="0.75" footer="0.0" header="0.0" left="0.25" right="0.25" top="0.75"/>
  <pageSetup orientation="landscape"/>
  <headerFooter>
    <oddHeader>&amp;L  &amp;C  &amp;R   </oddHeader>
    <oddFooter>&amp;L   &amp;C   &amp;R   </oddFooter>
  </headerFooter>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0"/>
    <col customWidth="1" min="2" max="2" width="67.0"/>
    <col customWidth="1" min="3" max="26" width="11.0"/>
  </cols>
  <sheetData>
    <row r="1" ht="18.75" customHeight="1">
      <c r="A1" s="8" t="s">
        <v>772</v>
      </c>
      <c r="B1" s="9"/>
      <c r="C1" s="9"/>
      <c r="D1" s="9"/>
      <c r="E1" s="9"/>
      <c r="F1" s="10"/>
      <c r="G1" s="11"/>
      <c r="H1" s="11"/>
      <c r="I1" s="11"/>
      <c r="J1" s="11"/>
      <c r="K1" s="11"/>
      <c r="L1" s="11"/>
      <c r="M1" s="11"/>
      <c r="N1" s="11"/>
      <c r="O1" s="11"/>
      <c r="P1" s="11"/>
      <c r="Q1" s="11"/>
      <c r="R1" s="11"/>
      <c r="S1" s="11"/>
      <c r="T1" s="11"/>
      <c r="U1" s="11"/>
      <c r="V1" s="11"/>
      <c r="W1" s="11"/>
      <c r="X1" s="11"/>
      <c r="Y1" s="11"/>
      <c r="Z1" s="11"/>
    </row>
    <row r="2" ht="15.75" customHeight="1">
      <c r="A2" s="12" t="s">
        <v>773</v>
      </c>
      <c r="B2" s="11"/>
      <c r="C2" s="11"/>
      <c r="D2" s="11"/>
      <c r="E2" s="11"/>
      <c r="F2" s="11"/>
      <c r="G2" s="11"/>
      <c r="H2" s="11"/>
      <c r="I2" s="11"/>
      <c r="J2" s="11"/>
      <c r="K2" s="11"/>
      <c r="L2" s="11"/>
      <c r="M2" s="11"/>
      <c r="N2" s="11"/>
      <c r="O2" s="11"/>
      <c r="P2" s="11"/>
      <c r="Q2" s="11"/>
      <c r="R2" s="11"/>
      <c r="S2" s="11"/>
      <c r="T2" s="11"/>
      <c r="U2" s="11"/>
      <c r="V2" s="11"/>
      <c r="W2" s="11"/>
      <c r="X2" s="11"/>
      <c r="Y2" s="11"/>
      <c r="Z2" s="11"/>
    </row>
    <row r="3" ht="117.0" customHeight="1">
      <c r="A3" s="101" t="s">
        <v>774</v>
      </c>
      <c r="G3" s="11"/>
      <c r="H3" s="11"/>
      <c r="I3" s="11"/>
      <c r="J3" s="11"/>
      <c r="K3" s="11"/>
      <c r="L3" s="11"/>
      <c r="M3" s="11"/>
      <c r="N3" s="11"/>
      <c r="O3" s="11"/>
      <c r="P3" s="11"/>
      <c r="Q3" s="11"/>
      <c r="R3" s="11"/>
      <c r="S3" s="11"/>
      <c r="T3" s="11"/>
      <c r="U3" s="11"/>
      <c r="V3" s="11"/>
      <c r="W3" s="11"/>
      <c r="X3" s="11"/>
      <c r="Y3" s="11"/>
      <c r="Z3" s="11"/>
    </row>
    <row r="4" ht="15.75" customHeight="1">
      <c r="A4" s="11"/>
      <c r="B4" s="49"/>
      <c r="C4" s="265" t="s">
        <v>775</v>
      </c>
      <c r="D4" s="51"/>
      <c r="E4" s="265" t="s">
        <v>776</v>
      </c>
      <c r="F4" s="51"/>
      <c r="G4" s="11"/>
      <c r="H4" s="11"/>
      <c r="I4" s="11"/>
      <c r="J4" s="11"/>
      <c r="K4" s="11"/>
      <c r="L4" s="11"/>
      <c r="M4" s="11"/>
      <c r="N4" s="11"/>
      <c r="O4" s="11"/>
      <c r="P4" s="11"/>
      <c r="Q4" s="11"/>
      <c r="R4" s="11"/>
      <c r="S4" s="11"/>
      <c r="T4" s="11"/>
      <c r="U4" s="11"/>
      <c r="V4" s="11"/>
      <c r="W4" s="11"/>
      <c r="X4" s="11"/>
      <c r="Y4" s="11"/>
      <c r="Z4" s="11"/>
    </row>
    <row r="5" ht="58.5" customHeight="1">
      <c r="A5" s="11"/>
      <c r="B5" s="14" t="s">
        <v>777</v>
      </c>
      <c r="C5" s="266" t="s">
        <v>778</v>
      </c>
      <c r="D5" s="51"/>
      <c r="E5" s="266" t="s">
        <v>779</v>
      </c>
      <c r="F5" s="51"/>
      <c r="G5" s="11"/>
      <c r="H5" s="11"/>
      <c r="I5" s="11"/>
      <c r="J5" s="11"/>
      <c r="K5" s="11"/>
      <c r="L5" s="11"/>
      <c r="M5" s="11"/>
      <c r="N5" s="11"/>
      <c r="O5" s="11"/>
      <c r="P5" s="11"/>
      <c r="Q5" s="11"/>
      <c r="R5" s="11"/>
      <c r="S5" s="11"/>
      <c r="T5" s="11"/>
      <c r="U5" s="11"/>
      <c r="V5" s="11"/>
      <c r="W5" s="11"/>
      <c r="X5" s="11"/>
      <c r="Y5" s="11"/>
      <c r="Z5" s="11"/>
    </row>
    <row r="6" ht="15.75" customHeight="1">
      <c r="A6" s="11"/>
      <c r="B6" s="52" t="s">
        <v>780</v>
      </c>
      <c r="C6" s="266" t="s">
        <v>778</v>
      </c>
      <c r="D6" s="51"/>
      <c r="E6" s="266" t="s">
        <v>779</v>
      </c>
      <c r="F6" s="51"/>
      <c r="G6" s="11"/>
      <c r="H6" s="11"/>
      <c r="I6" s="11"/>
      <c r="J6" s="11"/>
      <c r="K6" s="11"/>
      <c r="L6" s="11"/>
      <c r="M6" s="11"/>
      <c r="N6" s="11"/>
      <c r="O6" s="11"/>
      <c r="P6" s="11"/>
      <c r="Q6" s="11"/>
      <c r="R6" s="11"/>
      <c r="S6" s="11"/>
      <c r="T6" s="11"/>
      <c r="U6" s="11"/>
      <c r="V6" s="11"/>
      <c r="W6" s="11"/>
      <c r="X6" s="11"/>
      <c r="Y6" s="11"/>
      <c r="Z6" s="11"/>
    </row>
    <row r="7" ht="15.75" customHeight="1">
      <c r="A7" s="11"/>
      <c r="B7" s="52" t="s">
        <v>781</v>
      </c>
      <c r="C7" s="266" t="s">
        <v>778</v>
      </c>
      <c r="D7" s="51"/>
      <c r="E7" s="266" t="s">
        <v>782</v>
      </c>
      <c r="F7" s="51"/>
      <c r="G7" s="11"/>
      <c r="H7" s="11"/>
      <c r="I7" s="11"/>
      <c r="J7" s="11"/>
      <c r="K7" s="11"/>
      <c r="L7" s="11"/>
      <c r="M7" s="11"/>
      <c r="N7" s="11"/>
      <c r="O7" s="11"/>
      <c r="P7" s="11"/>
      <c r="Q7" s="11"/>
      <c r="R7" s="11"/>
      <c r="S7" s="11"/>
      <c r="T7" s="11"/>
      <c r="U7" s="11"/>
      <c r="V7" s="11"/>
      <c r="W7" s="11"/>
      <c r="X7" s="11"/>
      <c r="Y7" s="11"/>
      <c r="Z7" s="11"/>
    </row>
    <row r="8" ht="15.75" customHeight="1">
      <c r="A8" s="11"/>
      <c r="B8" s="52" t="s">
        <v>783</v>
      </c>
      <c r="C8" s="266" t="s">
        <v>778</v>
      </c>
      <c r="D8" s="51"/>
      <c r="E8" s="266" t="s">
        <v>778</v>
      </c>
      <c r="F8" s="51"/>
      <c r="G8" s="11"/>
      <c r="H8" s="11"/>
      <c r="I8" s="11"/>
      <c r="J8" s="11"/>
      <c r="K8" s="11"/>
      <c r="L8" s="11"/>
      <c r="M8" s="11"/>
      <c r="N8" s="11"/>
      <c r="O8" s="11"/>
      <c r="P8" s="11"/>
      <c r="Q8" s="11"/>
      <c r="R8" s="11"/>
      <c r="S8" s="11"/>
      <c r="T8" s="11"/>
      <c r="U8" s="11"/>
      <c r="V8" s="11"/>
      <c r="W8" s="11"/>
      <c r="X8" s="11"/>
      <c r="Y8" s="11"/>
      <c r="Z8" s="11"/>
    </row>
    <row r="9" ht="15.75" customHeight="1">
      <c r="A9" s="11"/>
      <c r="B9" s="52" t="s">
        <v>784</v>
      </c>
      <c r="C9" s="266" t="s">
        <v>785</v>
      </c>
      <c r="D9" s="51"/>
      <c r="E9" s="266" t="s">
        <v>778</v>
      </c>
      <c r="F9" s="51"/>
      <c r="G9" s="11"/>
      <c r="H9" s="11"/>
      <c r="I9" s="11"/>
      <c r="J9" s="11"/>
      <c r="K9" s="11"/>
      <c r="L9" s="11"/>
      <c r="M9" s="11"/>
      <c r="N9" s="11"/>
      <c r="O9" s="11"/>
      <c r="P9" s="11"/>
      <c r="Q9" s="11"/>
      <c r="R9" s="11"/>
      <c r="S9" s="11"/>
      <c r="T9" s="11"/>
      <c r="U9" s="11"/>
      <c r="V9" s="11"/>
      <c r="W9" s="11"/>
      <c r="X9" s="11"/>
      <c r="Y9" s="11"/>
      <c r="Z9" s="11"/>
    </row>
    <row r="10" ht="15.75" customHeight="1">
      <c r="A10" s="11"/>
      <c r="B10" s="52" t="s">
        <v>786</v>
      </c>
      <c r="C10" s="266" t="s">
        <v>778</v>
      </c>
      <c r="D10" s="51"/>
      <c r="E10" s="266" t="s">
        <v>778</v>
      </c>
      <c r="F10" s="51"/>
      <c r="G10" s="11"/>
      <c r="H10" s="11"/>
      <c r="I10" s="11"/>
      <c r="J10" s="11"/>
      <c r="K10" s="11"/>
      <c r="L10" s="11"/>
      <c r="M10" s="11"/>
      <c r="N10" s="11"/>
      <c r="O10" s="11"/>
      <c r="P10" s="11"/>
      <c r="Q10" s="11"/>
      <c r="R10" s="11"/>
      <c r="S10" s="11"/>
      <c r="T10" s="11"/>
      <c r="U10" s="11"/>
      <c r="V10" s="11"/>
      <c r="W10" s="11"/>
      <c r="X10" s="11"/>
      <c r="Y10" s="11"/>
      <c r="Z10" s="11"/>
    </row>
    <row r="11" ht="15.75" customHeight="1">
      <c r="A11" s="11"/>
      <c r="B11" s="52" t="s">
        <v>787</v>
      </c>
      <c r="C11" s="266" t="s">
        <v>778</v>
      </c>
      <c r="D11" s="51"/>
      <c r="E11" s="267" t="s">
        <v>785</v>
      </c>
      <c r="F11" s="51"/>
      <c r="G11" s="11"/>
      <c r="H11" s="11"/>
      <c r="I11" s="11"/>
      <c r="J11" s="11"/>
      <c r="K11" s="11"/>
      <c r="L11" s="11"/>
      <c r="M11" s="11"/>
      <c r="N11" s="11"/>
      <c r="O11" s="11"/>
      <c r="P11" s="11"/>
      <c r="Q11" s="11"/>
      <c r="R11" s="11"/>
      <c r="S11" s="11"/>
      <c r="T11" s="11"/>
      <c r="U11" s="11"/>
      <c r="V11" s="11"/>
      <c r="W11" s="11"/>
      <c r="X11" s="11"/>
      <c r="Y11" s="11"/>
      <c r="Z11" s="11"/>
    </row>
    <row r="12" ht="108.0" customHeight="1">
      <c r="A12" s="268" t="s">
        <v>788</v>
      </c>
      <c r="G12" s="11"/>
      <c r="H12" s="11"/>
      <c r="I12" s="11"/>
      <c r="J12" s="11"/>
      <c r="K12" s="11"/>
      <c r="L12" s="11"/>
      <c r="M12" s="11"/>
      <c r="N12" s="11"/>
      <c r="O12" s="11"/>
      <c r="P12" s="11"/>
      <c r="Q12" s="11"/>
      <c r="R12" s="11"/>
      <c r="S12" s="11"/>
      <c r="T12" s="11"/>
      <c r="U12" s="11"/>
      <c r="V12" s="11"/>
      <c r="W12" s="11"/>
      <c r="X12" s="11"/>
      <c r="Y12" s="11"/>
      <c r="Z12" s="11"/>
    </row>
    <row r="13" ht="175.5" customHeight="1">
      <c r="A13" s="269" t="s">
        <v>789</v>
      </c>
      <c r="G13" s="11"/>
      <c r="H13" s="11"/>
      <c r="I13" s="11"/>
      <c r="J13" s="11"/>
      <c r="K13" s="11"/>
      <c r="L13" s="11"/>
      <c r="M13" s="11"/>
      <c r="N13" s="11"/>
      <c r="O13" s="11"/>
      <c r="P13" s="11"/>
      <c r="Q13" s="11"/>
      <c r="R13" s="11"/>
      <c r="S13" s="11"/>
      <c r="T13" s="11"/>
      <c r="U13" s="11"/>
      <c r="V13" s="11"/>
      <c r="W13" s="11"/>
      <c r="X13" s="11"/>
      <c r="Y13" s="11"/>
      <c r="Z13" s="11"/>
    </row>
    <row r="14" ht="15.75" customHeight="1">
      <c r="A14" s="11"/>
      <c r="B14" s="49"/>
      <c r="C14" s="138" t="s">
        <v>775</v>
      </c>
      <c r="D14" s="138" t="s">
        <v>776</v>
      </c>
      <c r="E14" s="138" t="s">
        <v>133</v>
      </c>
      <c r="F14" s="11"/>
      <c r="G14" s="11"/>
      <c r="H14" s="11"/>
      <c r="I14" s="11"/>
      <c r="J14" s="11"/>
      <c r="K14" s="11"/>
      <c r="L14" s="11"/>
      <c r="M14" s="11"/>
      <c r="N14" s="11"/>
      <c r="O14" s="11"/>
      <c r="P14" s="11"/>
      <c r="Q14" s="11"/>
      <c r="R14" s="11"/>
      <c r="S14" s="11"/>
      <c r="T14" s="11"/>
      <c r="U14" s="11"/>
      <c r="V14" s="11"/>
      <c r="W14" s="11"/>
      <c r="X14" s="11"/>
      <c r="Y14" s="11"/>
      <c r="Z14" s="11"/>
    </row>
    <row r="15" ht="25.5" customHeight="1">
      <c r="A15" s="11"/>
      <c r="B15" s="33" t="s">
        <v>790</v>
      </c>
      <c r="C15" s="151">
        <v>164.0</v>
      </c>
      <c r="D15" s="151">
        <v>136.0</v>
      </c>
      <c r="E15" s="151">
        <v>300.0</v>
      </c>
      <c r="F15" s="11"/>
      <c r="G15" s="11"/>
      <c r="H15" s="11"/>
      <c r="I15" s="11"/>
      <c r="J15" s="11"/>
      <c r="K15" s="11"/>
      <c r="L15" s="11"/>
      <c r="M15" s="11"/>
      <c r="N15" s="11"/>
      <c r="O15" s="11"/>
      <c r="P15" s="11"/>
      <c r="Q15" s="11"/>
      <c r="R15" s="11"/>
      <c r="S15" s="11"/>
      <c r="T15" s="11"/>
      <c r="U15" s="11"/>
      <c r="V15" s="11"/>
      <c r="W15" s="11"/>
      <c r="X15" s="11"/>
      <c r="Y15" s="11"/>
      <c r="Z15" s="11"/>
    </row>
    <row r="16" ht="28.5" customHeight="1">
      <c r="A16" s="11"/>
      <c r="B16" s="33" t="s">
        <v>791</v>
      </c>
      <c r="C16" s="151">
        <v>29.0</v>
      </c>
      <c r="D16" s="151">
        <v>23.0</v>
      </c>
      <c r="E16" s="151">
        <v>52.0</v>
      </c>
      <c r="F16" s="11"/>
      <c r="G16" s="11"/>
      <c r="H16" s="11"/>
      <c r="I16" s="11"/>
      <c r="J16" s="11"/>
      <c r="K16" s="11"/>
      <c r="L16" s="11"/>
      <c r="M16" s="11"/>
      <c r="N16" s="11"/>
      <c r="O16" s="11"/>
      <c r="P16" s="11"/>
      <c r="Q16" s="11"/>
      <c r="R16" s="11"/>
      <c r="S16" s="11"/>
      <c r="T16" s="11"/>
      <c r="U16" s="11"/>
      <c r="V16" s="11"/>
      <c r="W16" s="11"/>
      <c r="X16" s="11"/>
      <c r="Y16" s="11"/>
      <c r="Z16" s="11"/>
    </row>
    <row r="17" ht="27.0" customHeight="1">
      <c r="A17" s="11"/>
      <c r="B17" s="33" t="s">
        <v>792</v>
      </c>
      <c r="C17" s="151">
        <v>85.0</v>
      </c>
      <c r="D17" s="151">
        <v>67.0</v>
      </c>
      <c r="E17" s="151">
        <v>152.0</v>
      </c>
      <c r="F17" s="11"/>
      <c r="G17" s="11"/>
      <c r="H17" s="11"/>
      <c r="I17" s="11"/>
      <c r="J17" s="11"/>
      <c r="K17" s="11"/>
      <c r="L17" s="11"/>
      <c r="M17" s="11"/>
      <c r="N17" s="11"/>
      <c r="O17" s="11"/>
      <c r="P17" s="11"/>
      <c r="Q17" s="11"/>
      <c r="R17" s="11"/>
      <c r="S17" s="11"/>
      <c r="T17" s="11"/>
      <c r="U17" s="11"/>
      <c r="V17" s="11"/>
      <c r="W17" s="11"/>
      <c r="X17" s="11"/>
      <c r="Y17" s="11"/>
      <c r="Z17" s="11"/>
    </row>
    <row r="18" ht="24.0" customHeight="1">
      <c r="A18" s="11"/>
      <c r="B18" s="33" t="s">
        <v>793</v>
      </c>
      <c r="C18" s="151">
        <v>79.0</v>
      </c>
      <c r="D18" s="151">
        <v>69.0</v>
      </c>
      <c r="E18" s="151">
        <v>148.0</v>
      </c>
      <c r="F18" s="11"/>
      <c r="G18" s="11"/>
      <c r="H18" s="11"/>
      <c r="I18" s="11"/>
      <c r="J18" s="11"/>
      <c r="K18" s="11"/>
      <c r="L18" s="11"/>
      <c r="M18" s="11"/>
      <c r="N18" s="11"/>
      <c r="O18" s="11"/>
      <c r="P18" s="11"/>
      <c r="Q18" s="11"/>
      <c r="R18" s="11"/>
      <c r="S18" s="11"/>
      <c r="T18" s="11"/>
      <c r="U18" s="11"/>
      <c r="V18" s="11"/>
      <c r="W18" s="11"/>
      <c r="X18" s="11"/>
      <c r="Y18" s="11"/>
      <c r="Z18" s="11"/>
    </row>
    <row r="19" ht="33.75" customHeight="1">
      <c r="A19" s="11"/>
      <c r="B19" s="33" t="s">
        <v>794</v>
      </c>
      <c r="C19" s="151">
        <v>5.0</v>
      </c>
      <c r="D19" s="151">
        <v>0.0</v>
      </c>
      <c r="E19" s="151">
        <v>5.0</v>
      </c>
      <c r="F19" s="11"/>
      <c r="G19" s="11"/>
      <c r="H19" s="11"/>
      <c r="I19" s="11"/>
      <c r="J19" s="11"/>
      <c r="K19" s="11"/>
      <c r="L19" s="11"/>
      <c r="M19" s="11"/>
      <c r="N19" s="11"/>
      <c r="O19" s="11"/>
      <c r="P19" s="11"/>
      <c r="Q19" s="11"/>
      <c r="R19" s="11"/>
      <c r="S19" s="11"/>
      <c r="T19" s="11"/>
      <c r="U19" s="11"/>
      <c r="V19" s="11"/>
      <c r="W19" s="11"/>
      <c r="X19" s="11"/>
      <c r="Y19" s="11"/>
      <c r="Z19" s="11"/>
    </row>
    <row r="20" ht="33.75" customHeight="1">
      <c r="A20" s="11"/>
      <c r="B20" s="33" t="s">
        <v>795</v>
      </c>
      <c r="C20" s="151">
        <v>147.0</v>
      </c>
      <c r="D20" s="151">
        <v>48.0</v>
      </c>
      <c r="E20" s="151">
        <v>195.0</v>
      </c>
      <c r="F20" s="11"/>
      <c r="G20" s="11"/>
      <c r="H20" s="11"/>
      <c r="I20" s="11"/>
      <c r="J20" s="11"/>
      <c r="K20" s="11"/>
      <c r="L20" s="11"/>
      <c r="M20" s="11"/>
      <c r="N20" s="11"/>
      <c r="O20" s="11"/>
      <c r="P20" s="11"/>
      <c r="Q20" s="11"/>
      <c r="R20" s="11"/>
      <c r="S20" s="11"/>
      <c r="T20" s="11"/>
      <c r="U20" s="11"/>
      <c r="V20" s="11"/>
      <c r="W20" s="11"/>
      <c r="X20" s="11"/>
      <c r="Y20" s="11"/>
      <c r="Z20" s="11"/>
    </row>
    <row r="21" ht="33.75" customHeight="1">
      <c r="A21" s="11"/>
      <c r="B21" s="14" t="s">
        <v>796</v>
      </c>
      <c r="C21" s="151">
        <v>15.0</v>
      </c>
      <c r="D21" s="151">
        <v>64.0</v>
      </c>
      <c r="E21" s="151">
        <v>79.0</v>
      </c>
      <c r="F21" s="11"/>
      <c r="G21" s="11"/>
      <c r="H21" s="11"/>
      <c r="I21" s="11"/>
      <c r="J21" s="11"/>
      <c r="K21" s="11"/>
      <c r="L21" s="11"/>
      <c r="M21" s="11"/>
      <c r="N21" s="11"/>
      <c r="O21" s="11"/>
      <c r="P21" s="11"/>
      <c r="Q21" s="11"/>
      <c r="R21" s="11"/>
      <c r="S21" s="11"/>
      <c r="T21" s="11"/>
      <c r="U21" s="11"/>
      <c r="V21" s="11"/>
      <c r="W21" s="11"/>
      <c r="X21" s="11"/>
      <c r="Y21" s="11"/>
      <c r="Z21" s="11"/>
    </row>
    <row r="22" ht="33.75" customHeight="1">
      <c r="A22" s="11"/>
      <c r="B22" s="33" t="s">
        <v>797</v>
      </c>
      <c r="C22" s="151">
        <v>2.0</v>
      </c>
      <c r="D22" s="151">
        <v>24.0</v>
      </c>
      <c r="E22" s="151">
        <v>26.0</v>
      </c>
      <c r="F22" s="11"/>
      <c r="G22" s="11"/>
      <c r="H22" s="11"/>
      <c r="I22" s="11"/>
      <c r="J22" s="11"/>
      <c r="K22" s="11"/>
      <c r="L22" s="11"/>
      <c r="M22" s="11"/>
      <c r="N22" s="11"/>
      <c r="O22" s="11"/>
      <c r="P22" s="11"/>
      <c r="Q22" s="11"/>
      <c r="R22" s="11"/>
      <c r="S22" s="11"/>
      <c r="T22" s="11"/>
      <c r="U22" s="11"/>
      <c r="V22" s="11"/>
      <c r="W22" s="11"/>
      <c r="X22" s="11"/>
      <c r="Y22" s="11"/>
      <c r="Z22" s="11"/>
    </row>
    <row r="23" ht="33.75" customHeight="1">
      <c r="A23" s="11"/>
      <c r="B23" s="33" t="s">
        <v>798</v>
      </c>
      <c r="C23" s="151">
        <v>0.0</v>
      </c>
      <c r="D23" s="151">
        <v>0.0</v>
      </c>
      <c r="E23" s="151">
        <v>0.0</v>
      </c>
      <c r="F23" s="11"/>
      <c r="G23" s="11"/>
      <c r="H23" s="11"/>
      <c r="I23" s="11"/>
      <c r="J23" s="11"/>
      <c r="K23" s="11"/>
      <c r="L23" s="11"/>
      <c r="M23" s="11"/>
      <c r="N23" s="11"/>
      <c r="O23" s="11"/>
      <c r="P23" s="11"/>
      <c r="Q23" s="11"/>
      <c r="R23" s="11"/>
      <c r="S23" s="11"/>
      <c r="T23" s="11"/>
      <c r="U23" s="11"/>
      <c r="V23" s="11"/>
      <c r="W23" s="11"/>
      <c r="X23" s="11"/>
      <c r="Y23" s="11"/>
      <c r="Z23" s="11"/>
    </row>
    <row r="24" ht="33.75" customHeight="1">
      <c r="A24" s="11"/>
      <c r="B24" s="270" t="s">
        <v>799</v>
      </c>
      <c r="C24" s="151"/>
      <c r="D24" s="151">
        <v>4.0</v>
      </c>
      <c r="E24" s="151">
        <v>4.0</v>
      </c>
      <c r="F24" s="11"/>
      <c r="G24" s="11"/>
      <c r="H24" s="11"/>
      <c r="I24" s="11"/>
      <c r="J24" s="11"/>
      <c r="K24" s="11"/>
      <c r="L24" s="11"/>
      <c r="M24" s="11"/>
      <c r="N24" s="11"/>
      <c r="O24" s="11"/>
      <c r="P24" s="11"/>
      <c r="Q24" s="11"/>
      <c r="R24" s="11"/>
      <c r="S24" s="11"/>
      <c r="T24" s="11"/>
      <c r="U24" s="11"/>
      <c r="V24" s="11"/>
      <c r="W24" s="11"/>
      <c r="X24" s="11"/>
      <c r="Y24" s="11"/>
      <c r="Z24" s="11"/>
    </row>
    <row r="25" ht="15.75" customHeight="1">
      <c r="A25" s="11"/>
      <c r="B25" s="271" t="s">
        <v>800</v>
      </c>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27.0" customHeight="1">
      <c r="A27" s="272" t="s">
        <v>801</v>
      </c>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02.75" customHeight="1">
      <c r="A28" s="98" t="s">
        <v>802</v>
      </c>
      <c r="G28" s="11"/>
      <c r="H28" s="11"/>
      <c r="I28" s="11"/>
      <c r="J28" s="11"/>
      <c r="K28" s="11"/>
      <c r="L28" s="11"/>
      <c r="M28" s="11"/>
      <c r="N28" s="11"/>
      <c r="O28" s="11"/>
      <c r="P28" s="11"/>
      <c r="Q28" s="11"/>
      <c r="R28" s="11"/>
      <c r="S28" s="11"/>
      <c r="T28" s="11"/>
      <c r="U28" s="11"/>
      <c r="V28" s="11"/>
      <c r="W28" s="11"/>
      <c r="X28" s="11"/>
      <c r="Y28" s="11"/>
      <c r="Z28" s="11"/>
    </row>
    <row r="29" ht="15.7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1"/>
      <c r="B30" s="94" t="s">
        <v>803</v>
      </c>
      <c r="C30" s="217">
        <v>8.0</v>
      </c>
      <c r="D30" s="84" t="s">
        <v>804</v>
      </c>
      <c r="E30" s="84">
        <v>1.0</v>
      </c>
      <c r="F30" s="11"/>
      <c r="G30" s="11"/>
      <c r="H30" s="11"/>
      <c r="I30" s="11"/>
      <c r="J30" s="11"/>
      <c r="K30" s="11"/>
      <c r="L30" s="11"/>
      <c r="M30" s="11"/>
      <c r="N30" s="11"/>
      <c r="O30" s="11"/>
      <c r="P30" s="11"/>
      <c r="Q30" s="11"/>
      <c r="R30" s="11"/>
      <c r="S30" s="11"/>
      <c r="T30" s="11"/>
      <c r="U30" s="11"/>
      <c r="V30" s="11"/>
      <c r="W30" s="11"/>
      <c r="X30" s="11"/>
      <c r="Y30" s="11"/>
      <c r="Z30" s="11"/>
    </row>
    <row r="31" ht="15.7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11"/>
      <c r="B32" s="94" t="s">
        <v>805</v>
      </c>
      <c r="C32" s="217">
        <v>1777.0</v>
      </c>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11"/>
      <c r="B34" s="94" t="s">
        <v>806</v>
      </c>
      <c r="C34" s="151">
        <v>173.0</v>
      </c>
      <c r="D34" s="11"/>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1"/>
      <c r="B35" s="17"/>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272" t="s">
        <v>807</v>
      </c>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250.5" customHeight="1">
      <c r="A37" s="98" t="s">
        <v>808</v>
      </c>
      <c r="G37" s="11"/>
      <c r="H37" s="11"/>
      <c r="I37" s="11"/>
      <c r="J37" s="11"/>
      <c r="K37" s="11"/>
      <c r="L37" s="11"/>
      <c r="M37" s="11"/>
      <c r="N37" s="11"/>
      <c r="O37" s="11"/>
      <c r="P37" s="11"/>
      <c r="Q37" s="11"/>
      <c r="R37" s="11"/>
      <c r="S37" s="11"/>
      <c r="T37" s="11"/>
      <c r="U37" s="11"/>
      <c r="V37" s="11"/>
      <c r="W37" s="11"/>
      <c r="X37" s="11"/>
      <c r="Y37" s="11"/>
      <c r="Z37" s="11"/>
    </row>
    <row r="38" ht="67.5" customHeight="1">
      <c r="A38" s="98" t="s">
        <v>809</v>
      </c>
      <c r="G38" s="11"/>
      <c r="H38" s="11"/>
      <c r="I38" s="11"/>
      <c r="J38" s="11"/>
      <c r="K38" s="11"/>
      <c r="L38" s="11"/>
      <c r="M38" s="11"/>
      <c r="N38" s="11"/>
      <c r="O38" s="11"/>
      <c r="P38" s="11"/>
      <c r="Q38" s="11"/>
      <c r="R38" s="11"/>
      <c r="S38" s="11"/>
      <c r="T38" s="11"/>
      <c r="U38" s="11"/>
      <c r="V38" s="11"/>
      <c r="W38" s="11"/>
      <c r="X38" s="11"/>
      <c r="Y38" s="11"/>
      <c r="Z38" s="11"/>
    </row>
    <row r="39" ht="36.0" customHeight="1">
      <c r="A39" s="273" t="s">
        <v>810</v>
      </c>
      <c r="C39" s="76" t="s">
        <v>811</v>
      </c>
      <c r="D39" s="11"/>
      <c r="E39" s="76" t="s">
        <v>812</v>
      </c>
      <c r="F39" s="11"/>
      <c r="G39" s="11"/>
      <c r="H39" s="11"/>
      <c r="I39" s="11"/>
      <c r="J39" s="11"/>
      <c r="K39" s="11"/>
      <c r="L39" s="11"/>
      <c r="M39" s="11"/>
      <c r="N39" s="11"/>
      <c r="O39" s="11"/>
      <c r="P39" s="11"/>
      <c r="Q39" s="11"/>
      <c r="R39" s="11"/>
      <c r="S39" s="11"/>
      <c r="T39" s="11"/>
      <c r="U39" s="11"/>
      <c r="V39" s="11"/>
      <c r="W39" s="11"/>
      <c r="X39" s="11"/>
      <c r="Y39" s="11"/>
      <c r="Z39" s="11"/>
    </row>
    <row r="40" ht="15.75" customHeight="1">
      <c r="A40" s="11"/>
      <c r="B40" s="274" t="s">
        <v>813</v>
      </c>
      <c r="C40" s="151">
        <v>105.0</v>
      </c>
      <c r="D40" s="11"/>
      <c r="E40" s="151">
        <v>14.0</v>
      </c>
      <c r="F40" s="11"/>
      <c r="G40" s="11"/>
      <c r="H40" s="11"/>
      <c r="I40" s="11"/>
      <c r="J40" s="11"/>
      <c r="K40" s="11"/>
      <c r="L40" s="11"/>
      <c r="M40" s="11"/>
      <c r="N40" s="11"/>
      <c r="O40" s="11"/>
      <c r="P40" s="11"/>
      <c r="Q40" s="11"/>
      <c r="R40" s="11"/>
      <c r="S40" s="11"/>
      <c r="T40" s="11"/>
      <c r="U40" s="11"/>
      <c r="V40" s="11"/>
      <c r="W40" s="11"/>
      <c r="X40" s="11"/>
      <c r="Y40" s="11"/>
      <c r="Z40" s="11"/>
    </row>
    <row r="41" ht="15.75" customHeight="1">
      <c r="A41" s="11"/>
      <c r="B41" s="274" t="s">
        <v>814</v>
      </c>
      <c r="C41" s="151">
        <v>257.0</v>
      </c>
      <c r="D41" s="11"/>
      <c r="E41" s="151">
        <v>54.0</v>
      </c>
      <c r="F41" s="11"/>
      <c r="G41" s="11"/>
      <c r="H41" s="11"/>
      <c r="I41" s="11"/>
      <c r="J41" s="11"/>
      <c r="K41" s="11"/>
      <c r="L41" s="11"/>
      <c r="M41" s="11"/>
      <c r="N41" s="11"/>
      <c r="O41" s="11"/>
      <c r="P41" s="11"/>
      <c r="Q41" s="11"/>
      <c r="R41" s="11"/>
      <c r="S41" s="11"/>
      <c r="T41" s="11"/>
      <c r="U41" s="11"/>
      <c r="V41" s="11"/>
      <c r="W41" s="11"/>
      <c r="X41" s="11"/>
      <c r="Y41" s="11"/>
      <c r="Z41" s="11"/>
    </row>
    <row r="42" ht="15.75" customHeight="1">
      <c r="A42" s="11"/>
      <c r="B42" s="274" t="s">
        <v>815</v>
      </c>
      <c r="C42" s="151">
        <v>104.0</v>
      </c>
      <c r="D42" s="11"/>
      <c r="E42" s="151">
        <v>10.0</v>
      </c>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274" t="s">
        <v>816</v>
      </c>
      <c r="C43" s="151">
        <v>1.0</v>
      </c>
      <c r="D43" s="11"/>
      <c r="E43" s="151"/>
      <c r="F43" s="11"/>
      <c r="G43" s="11"/>
      <c r="H43" s="11"/>
      <c r="I43" s="11"/>
      <c r="J43" s="11"/>
      <c r="K43" s="11"/>
      <c r="L43" s="11"/>
      <c r="M43" s="11"/>
      <c r="N43" s="11"/>
      <c r="O43" s="11"/>
      <c r="P43" s="11"/>
      <c r="Q43" s="11"/>
      <c r="R43" s="11"/>
      <c r="S43" s="11"/>
      <c r="T43" s="11"/>
      <c r="U43" s="11"/>
      <c r="V43" s="11"/>
      <c r="W43" s="11"/>
      <c r="X43" s="11"/>
      <c r="Y43" s="11"/>
      <c r="Z43" s="11"/>
    </row>
    <row r="44" ht="15.75" customHeight="1">
      <c r="A44" s="11"/>
      <c r="B44" s="274" t="s">
        <v>817</v>
      </c>
      <c r="C44" s="151">
        <v>1.0</v>
      </c>
      <c r="D44" s="11"/>
      <c r="E44" s="151"/>
      <c r="F44" s="11"/>
      <c r="G44" s="11"/>
      <c r="H44" s="11"/>
      <c r="I44" s="11"/>
      <c r="J44" s="11"/>
      <c r="K44" s="11"/>
      <c r="L44" s="11"/>
      <c r="M44" s="11"/>
      <c r="N44" s="11"/>
      <c r="O44" s="11"/>
      <c r="P44" s="11"/>
      <c r="Q44" s="11"/>
      <c r="R44" s="11"/>
      <c r="S44" s="11"/>
      <c r="T44" s="11"/>
      <c r="U44" s="11"/>
      <c r="V44" s="11"/>
      <c r="W44" s="11"/>
      <c r="X44" s="11"/>
      <c r="Y44" s="11"/>
      <c r="Z44" s="11"/>
    </row>
    <row r="45" ht="15.75" customHeight="1">
      <c r="A45" s="11"/>
      <c r="B45" s="274" t="s">
        <v>818</v>
      </c>
      <c r="C45" s="151"/>
      <c r="D45" s="11"/>
      <c r="E45" s="151"/>
      <c r="F45" s="11"/>
      <c r="G45" s="11"/>
      <c r="H45" s="11"/>
      <c r="I45" s="11"/>
      <c r="J45" s="11"/>
      <c r="K45" s="11"/>
      <c r="L45" s="11"/>
      <c r="M45" s="11"/>
      <c r="N45" s="11"/>
      <c r="O45" s="11"/>
      <c r="P45" s="11"/>
      <c r="Q45" s="11"/>
      <c r="R45" s="11"/>
      <c r="S45" s="11"/>
      <c r="T45" s="11"/>
      <c r="U45" s="11"/>
      <c r="V45" s="11"/>
      <c r="W45" s="11"/>
      <c r="X45" s="11"/>
      <c r="Y45" s="11"/>
      <c r="Z45" s="11"/>
    </row>
    <row r="46" ht="15.75" customHeight="1">
      <c r="A46" s="11"/>
      <c r="B46" s="274" t="s">
        <v>819</v>
      </c>
      <c r="C46" s="151"/>
      <c r="D46" s="11"/>
      <c r="E46" s="151"/>
      <c r="F46" s="11"/>
      <c r="G46" s="11"/>
      <c r="H46" s="11"/>
      <c r="I46" s="11"/>
      <c r="J46" s="11"/>
      <c r="K46" s="11"/>
      <c r="L46" s="11"/>
      <c r="M46" s="11"/>
      <c r="N46" s="11"/>
      <c r="O46" s="11"/>
      <c r="P46" s="11"/>
      <c r="Q46" s="11"/>
      <c r="R46" s="11"/>
      <c r="S46" s="11"/>
      <c r="T46" s="11"/>
      <c r="U46" s="11"/>
      <c r="V46" s="11"/>
      <c r="W46" s="11"/>
      <c r="X46" s="11"/>
      <c r="Y46" s="11"/>
      <c r="Z46" s="11"/>
    </row>
    <row r="47" ht="15.75" customHeight="1">
      <c r="A47" s="11"/>
      <c r="B47" s="274" t="s">
        <v>133</v>
      </c>
      <c r="C47" s="275">
        <f>SUM(C40:C46)</f>
        <v>468</v>
      </c>
      <c r="D47" s="150"/>
      <c r="E47" s="275">
        <f>SUM(E40:E46)</f>
        <v>78</v>
      </c>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276"/>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45" t="s">
        <v>820</v>
      </c>
      <c r="B49" s="9"/>
      <c r="C49" s="9"/>
      <c r="D49" s="9"/>
      <c r="E49" s="9"/>
      <c r="F49" s="10"/>
      <c r="G49" s="11"/>
      <c r="H49" s="11"/>
      <c r="I49" s="11"/>
      <c r="J49" s="11"/>
      <c r="K49" s="11"/>
      <c r="L49" s="11"/>
      <c r="M49" s="11"/>
      <c r="N49" s="11"/>
      <c r="O49" s="11"/>
      <c r="P49" s="11"/>
      <c r="Q49" s="11"/>
      <c r="R49" s="11"/>
      <c r="S49" s="11"/>
      <c r="T49" s="11"/>
      <c r="U49" s="11"/>
      <c r="V49" s="11"/>
      <c r="W49" s="11"/>
      <c r="X49" s="11"/>
      <c r="Y49" s="11"/>
      <c r="Z49" s="11"/>
    </row>
    <row r="50" ht="15.75" customHeight="1">
      <c r="A50" s="11"/>
      <c r="B50" s="276"/>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276"/>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276"/>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276"/>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276"/>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c r="B55" s="276"/>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276"/>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276"/>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276"/>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276"/>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276"/>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1"/>
      <c r="B61" s="277"/>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25">
    <mergeCell ref="A1:F1"/>
    <mergeCell ref="A3:F3"/>
    <mergeCell ref="C4:D4"/>
    <mergeCell ref="E4:F4"/>
    <mergeCell ref="C5:D5"/>
    <mergeCell ref="E5:F5"/>
    <mergeCell ref="E6:F6"/>
    <mergeCell ref="C6:D6"/>
    <mergeCell ref="C7:D7"/>
    <mergeCell ref="E7:F7"/>
    <mergeCell ref="C8:D8"/>
    <mergeCell ref="E8:F8"/>
    <mergeCell ref="C9:D9"/>
    <mergeCell ref="E9:F9"/>
    <mergeCell ref="A37:F37"/>
    <mergeCell ref="A38:F38"/>
    <mergeCell ref="A39:B39"/>
    <mergeCell ref="A49:F49"/>
    <mergeCell ref="C10:D10"/>
    <mergeCell ref="E10:F10"/>
    <mergeCell ref="C11:D11"/>
    <mergeCell ref="E11:F11"/>
    <mergeCell ref="A12:F12"/>
    <mergeCell ref="A13:F13"/>
    <mergeCell ref="A28:F28"/>
  </mergeCells>
  <printOptions/>
  <pageMargins bottom="0.75" footer="0.0" header="0.0" left="0.7" right="0.7" top="0.75"/>
  <pageSetup orientation="landscape"/>
  <headerFooter>
    <oddHeader>&amp;C000000    </oddHeader>
    <oddFooter>&amp;C    </oddFooter>
  </headerFooter>
  <rowBreaks count="1" manualBreakCount="1">
    <brk id="35" man="1"/>
  </rowBreak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54.0"/>
    <col customWidth="1" min="2" max="5" width="14.33"/>
    <col customWidth="1" min="6" max="25" width="10.67"/>
    <col customWidth="1" min="26" max="26" width="11.11"/>
  </cols>
  <sheetData>
    <row r="1" ht="18.75" customHeight="1">
      <c r="A1" s="8" t="s">
        <v>821</v>
      </c>
      <c r="B1" s="9"/>
      <c r="C1" s="9"/>
      <c r="D1" s="9"/>
      <c r="E1" s="10"/>
      <c r="F1" s="11"/>
      <c r="G1" s="11"/>
      <c r="H1" s="11"/>
      <c r="I1" s="11"/>
      <c r="J1" s="11"/>
      <c r="K1" s="11"/>
      <c r="L1" s="11"/>
      <c r="M1" s="11"/>
      <c r="N1" s="11"/>
      <c r="O1" s="11"/>
      <c r="P1" s="11"/>
      <c r="Q1" s="11"/>
      <c r="R1" s="11"/>
      <c r="S1" s="11"/>
      <c r="T1" s="11"/>
      <c r="U1" s="11"/>
      <c r="V1" s="11"/>
      <c r="W1" s="11"/>
      <c r="X1" s="11"/>
      <c r="Y1" s="11"/>
      <c r="Z1" s="11"/>
    </row>
    <row r="2" ht="15.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3" t="s">
        <v>822</v>
      </c>
      <c r="B3" s="11"/>
      <c r="C3" s="11"/>
      <c r="D3" s="11"/>
      <c r="E3" s="11"/>
      <c r="F3" s="11"/>
      <c r="G3" s="11"/>
      <c r="H3" s="11"/>
      <c r="I3" s="11"/>
      <c r="J3" s="11"/>
      <c r="K3" s="11"/>
      <c r="L3" s="11"/>
      <c r="M3" s="11"/>
      <c r="N3" s="11"/>
      <c r="O3" s="11"/>
      <c r="P3" s="11"/>
      <c r="Q3" s="11"/>
      <c r="R3" s="11"/>
      <c r="S3" s="11"/>
      <c r="T3" s="11"/>
      <c r="U3" s="11"/>
      <c r="V3" s="11"/>
      <c r="W3" s="11"/>
      <c r="X3" s="11"/>
      <c r="Y3" s="11"/>
      <c r="Z3" s="11"/>
    </row>
    <row r="4" ht="15.7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ht="93.75" customHeight="1">
      <c r="A5" s="98" t="s">
        <v>823</v>
      </c>
      <c r="F5" s="11"/>
      <c r="G5" s="11"/>
      <c r="H5" s="11"/>
      <c r="I5" s="11"/>
      <c r="J5" s="11"/>
      <c r="K5" s="11"/>
      <c r="L5" s="11"/>
      <c r="M5" s="11"/>
      <c r="N5" s="11"/>
      <c r="O5" s="11"/>
      <c r="P5" s="11"/>
      <c r="Q5" s="11"/>
      <c r="R5" s="11"/>
      <c r="S5" s="11"/>
      <c r="T5" s="11"/>
      <c r="U5" s="11"/>
      <c r="V5" s="11"/>
      <c r="W5" s="11"/>
      <c r="X5" s="11"/>
      <c r="Y5" s="11"/>
      <c r="Z5" s="11"/>
    </row>
    <row r="6" ht="15.75" customHeight="1">
      <c r="A6" s="11"/>
      <c r="B6" s="11"/>
      <c r="C6" s="11"/>
      <c r="D6" s="11"/>
      <c r="E6" s="11"/>
      <c r="F6" s="11"/>
      <c r="G6" s="11"/>
      <c r="H6" s="11"/>
      <c r="I6" s="11"/>
      <c r="J6" s="11"/>
      <c r="K6" s="11"/>
      <c r="L6" s="11"/>
      <c r="M6" s="11"/>
      <c r="N6" s="11"/>
      <c r="O6" s="11"/>
      <c r="P6" s="11"/>
      <c r="Q6" s="11"/>
      <c r="R6" s="11"/>
      <c r="S6" s="11"/>
      <c r="T6" s="11"/>
      <c r="U6" s="11"/>
      <c r="V6" s="11"/>
      <c r="W6" s="11"/>
      <c r="X6" s="11"/>
      <c r="Y6" s="11"/>
      <c r="Z6" s="11"/>
    </row>
    <row r="7" ht="15.7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ht="15.75" customHeight="1">
      <c r="A8" s="251" t="s">
        <v>824</v>
      </c>
      <c r="B8" s="278" t="s">
        <v>825</v>
      </c>
      <c r="C8" s="251" t="s">
        <v>72</v>
      </c>
      <c r="D8" s="251" t="s">
        <v>78</v>
      </c>
      <c r="E8" s="278" t="s">
        <v>826</v>
      </c>
      <c r="F8" s="11"/>
      <c r="G8" s="11"/>
      <c r="H8" s="11"/>
      <c r="I8" s="11"/>
      <c r="J8" s="11"/>
      <c r="K8" s="11"/>
      <c r="L8" s="11"/>
      <c r="M8" s="11"/>
      <c r="N8" s="11"/>
      <c r="O8" s="11"/>
      <c r="P8" s="11"/>
      <c r="Q8" s="11"/>
      <c r="R8" s="11"/>
      <c r="S8" s="11"/>
      <c r="T8" s="11"/>
      <c r="U8" s="11"/>
      <c r="V8" s="11"/>
      <c r="W8" s="11"/>
      <c r="X8" s="11"/>
      <c r="Y8" s="11"/>
      <c r="Z8" s="11"/>
    </row>
    <row r="9" ht="15.75" customHeight="1">
      <c r="A9" s="279" t="s">
        <v>827</v>
      </c>
      <c r="B9" s="280"/>
      <c r="C9" s="280"/>
      <c r="D9" s="280"/>
      <c r="E9" s="281">
        <v>1.0</v>
      </c>
      <c r="F9" s="11"/>
      <c r="G9" s="11"/>
      <c r="H9" s="11"/>
      <c r="I9" s="11"/>
      <c r="J9" s="11"/>
      <c r="K9" s="11"/>
      <c r="L9" s="11"/>
      <c r="M9" s="11"/>
      <c r="N9" s="11"/>
      <c r="O9" s="11"/>
      <c r="P9" s="11"/>
      <c r="Q9" s="11"/>
      <c r="R9" s="11"/>
      <c r="S9" s="11"/>
      <c r="T9" s="11"/>
      <c r="U9" s="11"/>
      <c r="V9" s="11"/>
      <c r="W9" s="11"/>
      <c r="X9" s="11"/>
      <c r="Y9" s="11"/>
      <c r="Z9" s="11"/>
    </row>
    <row r="10" ht="15.75" customHeight="1">
      <c r="A10" s="279" t="s">
        <v>828</v>
      </c>
      <c r="B10" s="280"/>
      <c r="C10" s="280"/>
      <c r="D10" s="280">
        <v>0.013</v>
      </c>
      <c r="E10" s="281">
        <v>3.0</v>
      </c>
      <c r="F10" s="11"/>
      <c r="G10" s="11"/>
      <c r="H10" s="11"/>
      <c r="I10" s="11"/>
      <c r="J10" s="11"/>
      <c r="K10" s="11"/>
      <c r="L10" s="11"/>
      <c r="M10" s="11"/>
      <c r="N10" s="11"/>
      <c r="O10" s="11"/>
      <c r="P10" s="11"/>
      <c r="Q10" s="11"/>
      <c r="R10" s="11"/>
      <c r="S10" s="11"/>
      <c r="T10" s="11"/>
      <c r="U10" s="11"/>
      <c r="V10" s="11"/>
      <c r="W10" s="11"/>
      <c r="X10" s="11"/>
      <c r="Y10" s="11"/>
      <c r="Z10" s="11"/>
    </row>
    <row r="11" ht="15.75" customHeight="1">
      <c r="A11" s="279" t="s">
        <v>829</v>
      </c>
      <c r="B11" s="280"/>
      <c r="C11" s="280"/>
      <c r="D11" s="280"/>
      <c r="E11" s="281">
        <v>4.0</v>
      </c>
      <c r="F11" s="11"/>
      <c r="G11" s="11"/>
      <c r="H11" s="11"/>
      <c r="I11" s="11"/>
      <c r="J11" s="11"/>
      <c r="K11" s="11"/>
      <c r="L11" s="11"/>
      <c r="M11" s="11"/>
      <c r="N11" s="11"/>
      <c r="O11" s="11"/>
      <c r="P11" s="11"/>
      <c r="Q11" s="11"/>
      <c r="R11" s="11"/>
      <c r="S11" s="11"/>
      <c r="T11" s="11"/>
      <c r="U11" s="11"/>
      <c r="V11" s="11"/>
      <c r="W11" s="11"/>
      <c r="X11" s="11"/>
      <c r="Y11" s="11"/>
      <c r="Z11" s="11"/>
    </row>
    <row r="12" ht="15.75" customHeight="1">
      <c r="A12" s="279" t="s">
        <v>830</v>
      </c>
      <c r="B12" s="280"/>
      <c r="C12" s="280"/>
      <c r="D12" s="280">
        <v>0.001</v>
      </c>
      <c r="E12" s="281">
        <v>5.0</v>
      </c>
      <c r="F12" s="11"/>
      <c r="G12" s="11"/>
      <c r="H12" s="11"/>
      <c r="I12" s="11"/>
      <c r="J12" s="11"/>
      <c r="K12" s="11"/>
      <c r="L12" s="11"/>
      <c r="M12" s="11"/>
      <c r="N12" s="11"/>
      <c r="O12" s="11"/>
      <c r="P12" s="11"/>
      <c r="Q12" s="11"/>
      <c r="R12" s="11"/>
      <c r="S12" s="11"/>
      <c r="T12" s="11"/>
      <c r="U12" s="11"/>
      <c r="V12" s="11"/>
      <c r="W12" s="11"/>
      <c r="X12" s="11"/>
      <c r="Y12" s="11"/>
      <c r="Z12" s="11"/>
    </row>
    <row r="13" ht="15.75" customHeight="1">
      <c r="A13" s="279" t="s">
        <v>831</v>
      </c>
      <c r="B13" s="280"/>
      <c r="C13" s="280"/>
      <c r="D13" s="280">
        <v>0.083</v>
      </c>
      <c r="E13" s="281">
        <v>9.0</v>
      </c>
      <c r="F13" s="11"/>
      <c r="G13" s="11"/>
      <c r="H13" s="11"/>
      <c r="I13" s="11"/>
      <c r="J13" s="11"/>
      <c r="K13" s="11"/>
      <c r="L13" s="11"/>
      <c r="M13" s="11"/>
      <c r="N13" s="11"/>
      <c r="O13" s="11"/>
      <c r="P13" s="11"/>
      <c r="Q13" s="11"/>
      <c r="R13" s="11"/>
      <c r="S13" s="11"/>
      <c r="T13" s="11"/>
      <c r="U13" s="11"/>
      <c r="V13" s="11"/>
      <c r="W13" s="11"/>
      <c r="X13" s="11"/>
      <c r="Y13" s="11"/>
      <c r="Z13" s="11"/>
    </row>
    <row r="14" ht="15.75" customHeight="1">
      <c r="A14" s="279" t="s">
        <v>832</v>
      </c>
      <c r="B14" s="280"/>
      <c r="C14" s="280"/>
      <c r="D14" s="280"/>
      <c r="E14" s="281">
        <v>10.0</v>
      </c>
      <c r="F14" s="11"/>
      <c r="G14" s="11"/>
      <c r="H14" s="11"/>
      <c r="I14" s="11"/>
      <c r="J14" s="11"/>
      <c r="K14" s="11"/>
      <c r="L14" s="11"/>
      <c r="M14" s="11"/>
      <c r="N14" s="11"/>
      <c r="O14" s="11"/>
      <c r="P14" s="11"/>
      <c r="Q14" s="11"/>
      <c r="R14" s="11"/>
      <c r="S14" s="11"/>
      <c r="T14" s="11"/>
      <c r="U14" s="11"/>
      <c r="V14" s="11"/>
      <c r="W14" s="11"/>
      <c r="X14" s="11"/>
      <c r="Y14" s="11"/>
      <c r="Z14" s="11"/>
    </row>
    <row r="15" ht="15.75" customHeight="1">
      <c r="A15" s="279" t="s">
        <v>833</v>
      </c>
      <c r="B15" s="280"/>
      <c r="C15" s="280"/>
      <c r="D15" s="280">
        <v>0.016</v>
      </c>
      <c r="E15" s="281">
        <v>11.0</v>
      </c>
      <c r="F15" s="11"/>
      <c r="G15" s="11"/>
      <c r="H15" s="11"/>
      <c r="I15" s="11"/>
      <c r="J15" s="11"/>
      <c r="K15" s="11"/>
      <c r="L15" s="11"/>
      <c r="M15" s="11"/>
      <c r="N15" s="11"/>
      <c r="O15" s="11"/>
      <c r="P15" s="11"/>
      <c r="Q15" s="11"/>
      <c r="R15" s="11"/>
      <c r="S15" s="11"/>
      <c r="T15" s="11"/>
      <c r="U15" s="11"/>
      <c r="V15" s="11"/>
      <c r="W15" s="11"/>
      <c r="X15" s="11"/>
      <c r="Y15" s="11"/>
      <c r="Z15" s="11"/>
    </row>
    <row r="16" ht="15.75" customHeight="1">
      <c r="A16" s="279" t="s">
        <v>834</v>
      </c>
      <c r="B16" s="280"/>
      <c r="C16" s="280"/>
      <c r="D16" s="280"/>
      <c r="E16" s="281">
        <v>12.0</v>
      </c>
      <c r="F16" s="11"/>
      <c r="G16" s="11"/>
      <c r="H16" s="11"/>
      <c r="I16" s="11"/>
      <c r="J16" s="11"/>
      <c r="K16" s="11"/>
      <c r="L16" s="11"/>
      <c r="M16" s="11"/>
      <c r="N16" s="11"/>
      <c r="O16" s="11"/>
      <c r="P16" s="11"/>
      <c r="Q16" s="11"/>
      <c r="R16" s="11"/>
      <c r="S16" s="11"/>
      <c r="T16" s="11"/>
      <c r="U16" s="11"/>
      <c r="V16" s="11"/>
      <c r="W16" s="11"/>
      <c r="X16" s="11"/>
      <c r="Y16" s="11"/>
      <c r="Z16" s="11"/>
    </row>
    <row r="17" ht="15.75" customHeight="1">
      <c r="A17" s="279" t="s">
        <v>835</v>
      </c>
      <c r="B17" s="280"/>
      <c r="C17" s="280"/>
      <c r="D17" s="280"/>
      <c r="E17" s="281">
        <v>13.0</v>
      </c>
      <c r="F17" s="11"/>
      <c r="G17" s="11"/>
      <c r="H17" s="11"/>
      <c r="I17" s="11"/>
      <c r="J17" s="11"/>
      <c r="K17" s="11"/>
      <c r="L17" s="11"/>
      <c r="M17" s="11"/>
      <c r="N17" s="11"/>
      <c r="O17" s="11"/>
      <c r="P17" s="11"/>
      <c r="Q17" s="11"/>
      <c r="R17" s="11"/>
      <c r="S17" s="11"/>
      <c r="T17" s="11"/>
      <c r="U17" s="11"/>
      <c r="V17" s="11"/>
      <c r="W17" s="11"/>
      <c r="X17" s="11"/>
      <c r="Y17" s="11"/>
      <c r="Z17" s="11"/>
    </row>
    <row r="18" ht="15.75" customHeight="1">
      <c r="A18" s="279" t="s">
        <v>836</v>
      </c>
      <c r="B18" s="280"/>
      <c r="C18" s="280"/>
      <c r="D18" s="280"/>
      <c r="E18" s="281">
        <v>14.0</v>
      </c>
      <c r="F18" s="11"/>
      <c r="G18" s="11"/>
      <c r="H18" s="11"/>
      <c r="I18" s="11"/>
      <c r="J18" s="11"/>
      <c r="K18" s="11"/>
      <c r="L18" s="11"/>
      <c r="M18" s="11"/>
      <c r="N18" s="11"/>
      <c r="O18" s="11"/>
      <c r="P18" s="11"/>
      <c r="Q18" s="11"/>
      <c r="R18" s="11"/>
      <c r="S18" s="11"/>
      <c r="T18" s="11"/>
      <c r="U18" s="11"/>
      <c r="V18" s="11"/>
      <c r="W18" s="11"/>
      <c r="X18" s="11"/>
      <c r="Y18" s="11"/>
      <c r="Z18" s="11"/>
    </row>
    <row r="19" ht="15.75" customHeight="1">
      <c r="A19" s="279" t="s">
        <v>837</v>
      </c>
      <c r="B19" s="280"/>
      <c r="C19" s="280"/>
      <c r="D19" s="280"/>
      <c r="E19" s="281">
        <v>15.0</v>
      </c>
      <c r="F19" s="11"/>
      <c r="G19" s="11"/>
      <c r="H19" s="11"/>
      <c r="I19" s="11"/>
      <c r="J19" s="11"/>
      <c r="K19" s="11"/>
      <c r="L19" s="11"/>
      <c r="M19" s="11"/>
      <c r="N19" s="11"/>
      <c r="O19" s="11"/>
      <c r="P19" s="11"/>
      <c r="Q19" s="11"/>
      <c r="R19" s="11"/>
      <c r="S19" s="11"/>
      <c r="T19" s="11"/>
      <c r="U19" s="11"/>
      <c r="V19" s="11"/>
      <c r="W19" s="11"/>
      <c r="X19" s="11"/>
      <c r="Y19" s="11"/>
      <c r="Z19" s="11"/>
    </row>
    <row r="20" ht="15.75" customHeight="1">
      <c r="A20" s="279" t="s">
        <v>838</v>
      </c>
      <c r="B20" s="280"/>
      <c r="C20" s="280"/>
      <c r="D20" s="280">
        <v>0.007</v>
      </c>
      <c r="E20" s="281">
        <v>16.0</v>
      </c>
      <c r="F20" s="11"/>
      <c r="G20" s="11"/>
      <c r="H20" s="11"/>
      <c r="I20" s="11"/>
      <c r="J20" s="11"/>
      <c r="K20" s="11"/>
      <c r="L20" s="11"/>
      <c r="M20" s="11"/>
      <c r="N20" s="11"/>
      <c r="O20" s="11"/>
      <c r="P20" s="11"/>
      <c r="Q20" s="11"/>
      <c r="R20" s="11"/>
      <c r="S20" s="11"/>
      <c r="T20" s="11"/>
      <c r="U20" s="11"/>
      <c r="V20" s="11"/>
      <c r="W20" s="11"/>
      <c r="X20" s="11"/>
      <c r="Y20" s="11"/>
      <c r="Z20" s="11"/>
    </row>
    <row r="21" ht="15.75" customHeight="1">
      <c r="A21" s="279" t="s">
        <v>839</v>
      </c>
      <c r="B21" s="280"/>
      <c r="C21" s="280"/>
      <c r="D21" s="280"/>
      <c r="E21" s="281">
        <v>19.0</v>
      </c>
      <c r="F21" s="11"/>
      <c r="G21" s="11"/>
      <c r="H21" s="11"/>
      <c r="I21" s="11"/>
      <c r="J21" s="11"/>
      <c r="K21" s="11"/>
      <c r="L21" s="11"/>
      <c r="M21" s="11"/>
      <c r="N21" s="11"/>
      <c r="O21" s="11"/>
      <c r="P21" s="11"/>
      <c r="Q21" s="11"/>
      <c r="R21" s="11"/>
      <c r="S21" s="11"/>
      <c r="T21" s="11"/>
      <c r="U21" s="11"/>
      <c r="V21" s="11"/>
      <c r="W21" s="11"/>
      <c r="X21" s="11"/>
      <c r="Y21" s="11"/>
      <c r="Z21" s="11"/>
    </row>
    <row r="22" ht="15.75" customHeight="1">
      <c r="A22" s="279" t="s">
        <v>840</v>
      </c>
      <c r="B22" s="280"/>
      <c r="C22" s="280"/>
      <c r="D22" s="280"/>
      <c r="E22" s="281">
        <v>22.0</v>
      </c>
      <c r="F22" s="11"/>
      <c r="G22" s="11"/>
      <c r="H22" s="11"/>
      <c r="I22" s="11"/>
      <c r="J22" s="11"/>
      <c r="K22" s="11"/>
      <c r="L22" s="11"/>
      <c r="M22" s="11"/>
      <c r="N22" s="11"/>
      <c r="O22" s="11"/>
      <c r="P22" s="11"/>
      <c r="Q22" s="11"/>
      <c r="R22" s="11"/>
      <c r="S22" s="11"/>
      <c r="T22" s="11"/>
      <c r="U22" s="11"/>
      <c r="V22" s="11"/>
      <c r="W22" s="11"/>
      <c r="X22" s="11"/>
      <c r="Y22" s="11"/>
      <c r="Z22" s="11"/>
    </row>
    <row r="23" ht="15.75" customHeight="1">
      <c r="A23" s="279" t="s">
        <v>227</v>
      </c>
      <c r="B23" s="280"/>
      <c r="C23" s="280"/>
      <c r="D23" s="280">
        <v>0.024</v>
      </c>
      <c r="E23" s="281">
        <v>23.0</v>
      </c>
      <c r="F23" s="11"/>
      <c r="G23" s="11"/>
      <c r="H23" s="11"/>
      <c r="I23" s="11"/>
      <c r="J23" s="11"/>
      <c r="K23" s="11"/>
      <c r="L23" s="11"/>
      <c r="M23" s="11"/>
      <c r="N23" s="11"/>
      <c r="O23" s="11"/>
      <c r="P23" s="11"/>
      <c r="Q23" s="11"/>
      <c r="R23" s="11"/>
      <c r="S23" s="11"/>
      <c r="T23" s="11"/>
      <c r="U23" s="11"/>
      <c r="V23" s="11"/>
      <c r="W23" s="11"/>
      <c r="X23" s="11"/>
      <c r="Y23" s="11"/>
      <c r="Z23" s="11"/>
    </row>
    <row r="24" ht="15.75" customHeight="1">
      <c r="A24" s="279" t="s">
        <v>841</v>
      </c>
      <c r="B24" s="280"/>
      <c r="C24" s="280"/>
      <c r="D24" s="280"/>
      <c r="E24" s="281">
        <v>24.0</v>
      </c>
      <c r="F24" s="11"/>
      <c r="G24" s="11"/>
      <c r="H24" s="11"/>
      <c r="I24" s="11"/>
      <c r="J24" s="11"/>
      <c r="K24" s="11"/>
      <c r="L24" s="11"/>
      <c r="M24" s="11"/>
      <c r="N24" s="11"/>
      <c r="O24" s="11"/>
      <c r="P24" s="11"/>
      <c r="Q24" s="11"/>
      <c r="R24" s="11"/>
      <c r="S24" s="11"/>
      <c r="T24" s="11"/>
      <c r="U24" s="11"/>
      <c r="V24" s="11"/>
      <c r="W24" s="11"/>
      <c r="X24" s="11"/>
      <c r="Y24" s="11"/>
      <c r="Z24" s="11"/>
    </row>
    <row r="25" ht="15.75" customHeight="1">
      <c r="A25" s="279" t="s">
        <v>842</v>
      </c>
      <c r="B25" s="280"/>
      <c r="C25" s="280"/>
      <c r="D25" s="280"/>
      <c r="E25" s="281">
        <v>25.0</v>
      </c>
      <c r="F25" s="11"/>
      <c r="G25" s="11"/>
      <c r="H25" s="11"/>
      <c r="I25" s="11"/>
      <c r="J25" s="11"/>
      <c r="K25" s="11"/>
      <c r="L25" s="11"/>
      <c r="M25" s="11"/>
      <c r="N25" s="11"/>
      <c r="O25" s="11"/>
      <c r="P25" s="11"/>
      <c r="Q25" s="11"/>
      <c r="R25" s="11"/>
      <c r="S25" s="11"/>
      <c r="T25" s="11"/>
      <c r="U25" s="11"/>
      <c r="V25" s="11"/>
      <c r="W25" s="11"/>
      <c r="X25" s="11"/>
      <c r="Y25" s="11"/>
      <c r="Z25" s="11"/>
    </row>
    <row r="26" ht="15.75" customHeight="1">
      <c r="A26" s="279" t="s">
        <v>843</v>
      </c>
      <c r="B26" s="280"/>
      <c r="C26" s="280"/>
      <c r="D26" s="280">
        <v>0.1</v>
      </c>
      <c r="E26" s="281">
        <v>26.0</v>
      </c>
      <c r="F26" s="11"/>
      <c r="G26" s="11"/>
      <c r="H26" s="11"/>
      <c r="I26" s="11"/>
      <c r="J26" s="11"/>
      <c r="K26" s="11"/>
      <c r="L26" s="11"/>
      <c r="M26" s="11"/>
      <c r="N26" s="11"/>
      <c r="O26" s="11"/>
      <c r="P26" s="11"/>
      <c r="Q26" s="11"/>
      <c r="R26" s="11"/>
      <c r="S26" s="11"/>
      <c r="T26" s="11"/>
      <c r="U26" s="11"/>
      <c r="V26" s="11"/>
      <c r="W26" s="11"/>
      <c r="X26" s="11"/>
      <c r="Y26" s="11"/>
      <c r="Z26" s="11"/>
    </row>
    <row r="27" ht="15.75" customHeight="1">
      <c r="A27" s="279" t="s">
        <v>844</v>
      </c>
      <c r="B27" s="280"/>
      <c r="C27" s="280"/>
      <c r="D27" s="280">
        <v>0.02</v>
      </c>
      <c r="E27" s="281">
        <v>27.0</v>
      </c>
      <c r="F27" s="11"/>
      <c r="G27" s="11"/>
      <c r="H27" s="11"/>
      <c r="I27" s="11"/>
      <c r="J27" s="11"/>
      <c r="K27" s="11"/>
      <c r="L27" s="11"/>
      <c r="M27" s="11"/>
      <c r="N27" s="11"/>
      <c r="O27" s="11"/>
      <c r="P27" s="11"/>
      <c r="Q27" s="11"/>
      <c r="R27" s="11"/>
      <c r="S27" s="11"/>
      <c r="T27" s="11"/>
      <c r="U27" s="11"/>
      <c r="V27" s="11"/>
      <c r="W27" s="11"/>
      <c r="X27" s="11"/>
      <c r="Y27" s="11"/>
      <c r="Z27" s="11"/>
    </row>
    <row r="28" ht="15.75" customHeight="1">
      <c r="A28" s="279" t="s">
        <v>845</v>
      </c>
      <c r="B28" s="280"/>
      <c r="C28" s="280"/>
      <c r="D28" s="280"/>
      <c r="E28" s="281" t="s">
        <v>846</v>
      </c>
      <c r="F28" s="11"/>
      <c r="G28" s="11"/>
      <c r="H28" s="11"/>
      <c r="I28" s="11"/>
      <c r="J28" s="11"/>
      <c r="K28" s="11"/>
      <c r="L28" s="11"/>
      <c r="M28" s="11"/>
      <c r="N28" s="11"/>
      <c r="O28" s="11"/>
      <c r="P28" s="11"/>
      <c r="Q28" s="11"/>
      <c r="R28" s="11"/>
      <c r="S28" s="11"/>
      <c r="T28" s="11"/>
      <c r="U28" s="11"/>
      <c r="V28" s="11"/>
      <c r="W28" s="11"/>
      <c r="X28" s="11"/>
      <c r="Y28" s="11"/>
      <c r="Z28" s="11"/>
    </row>
    <row r="29" ht="15.75" customHeight="1">
      <c r="A29" s="279" t="s">
        <v>847</v>
      </c>
      <c r="B29" s="280"/>
      <c r="C29" s="280"/>
      <c r="D29" s="280">
        <v>0.016</v>
      </c>
      <c r="E29" s="281">
        <v>30.0</v>
      </c>
      <c r="F29" s="11"/>
      <c r="G29" s="11"/>
      <c r="H29" s="11"/>
      <c r="I29" s="11"/>
      <c r="J29" s="11"/>
      <c r="K29" s="11"/>
      <c r="L29" s="11"/>
      <c r="M29" s="11"/>
      <c r="N29" s="11"/>
      <c r="O29" s="11"/>
      <c r="P29" s="11"/>
      <c r="Q29" s="11"/>
      <c r="R29" s="11"/>
      <c r="S29" s="11"/>
      <c r="T29" s="11"/>
      <c r="U29" s="11"/>
      <c r="V29" s="11"/>
      <c r="W29" s="11"/>
      <c r="X29" s="11"/>
      <c r="Y29" s="11"/>
      <c r="Z29" s="11"/>
    </row>
    <row r="30" ht="15.75" customHeight="1">
      <c r="A30" s="279" t="s">
        <v>848</v>
      </c>
      <c r="B30" s="280"/>
      <c r="C30" s="280"/>
      <c r="D30" s="280"/>
      <c r="E30" s="281">
        <v>31.0</v>
      </c>
      <c r="F30" s="11"/>
      <c r="G30" s="11"/>
      <c r="H30" s="11"/>
      <c r="I30" s="11"/>
      <c r="J30" s="11"/>
      <c r="K30" s="11"/>
      <c r="L30" s="11"/>
      <c r="M30" s="11"/>
      <c r="N30" s="11"/>
      <c r="O30" s="11"/>
      <c r="P30" s="11"/>
      <c r="Q30" s="11"/>
      <c r="R30" s="11"/>
      <c r="S30" s="11"/>
      <c r="T30" s="11"/>
      <c r="U30" s="11"/>
      <c r="V30" s="11"/>
      <c r="W30" s="11"/>
      <c r="X30" s="11"/>
      <c r="Y30" s="11"/>
      <c r="Z30" s="11"/>
    </row>
    <row r="31" ht="15.75" customHeight="1">
      <c r="A31" s="279" t="s">
        <v>849</v>
      </c>
      <c r="B31" s="280"/>
      <c r="C31" s="280"/>
      <c r="D31" s="280">
        <v>0.023</v>
      </c>
      <c r="E31" s="281">
        <v>38.0</v>
      </c>
      <c r="F31" s="11"/>
      <c r="G31" s="11"/>
      <c r="H31" s="11"/>
      <c r="I31" s="11"/>
      <c r="J31" s="11"/>
      <c r="K31" s="11"/>
      <c r="L31" s="11"/>
      <c r="M31" s="11"/>
      <c r="N31" s="11"/>
      <c r="O31" s="11"/>
      <c r="P31" s="11"/>
      <c r="Q31" s="11"/>
      <c r="R31" s="11"/>
      <c r="S31" s="11"/>
      <c r="T31" s="11"/>
      <c r="U31" s="11"/>
      <c r="V31" s="11"/>
      <c r="W31" s="11"/>
      <c r="X31" s="11"/>
      <c r="Y31" s="11"/>
      <c r="Z31" s="11"/>
    </row>
    <row r="32" ht="15.75" customHeight="1">
      <c r="A32" s="279" t="s">
        <v>850</v>
      </c>
      <c r="B32" s="280"/>
      <c r="C32" s="280"/>
      <c r="D32" s="280"/>
      <c r="E32" s="281">
        <v>39.0</v>
      </c>
      <c r="F32" s="11"/>
      <c r="G32" s="11"/>
      <c r="H32" s="11"/>
      <c r="I32" s="11"/>
      <c r="J32" s="11"/>
      <c r="K32" s="11"/>
      <c r="L32" s="11"/>
      <c r="M32" s="11"/>
      <c r="N32" s="11"/>
      <c r="O32" s="11"/>
      <c r="P32" s="11"/>
      <c r="Q32" s="11"/>
      <c r="R32" s="11"/>
      <c r="S32" s="11"/>
      <c r="T32" s="11"/>
      <c r="U32" s="11"/>
      <c r="V32" s="11"/>
      <c r="W32" s="11"/>
      <c r="X32" s="11"/>
      <c r="Y32" s="11"/>
      <c r="Z32" s="11"/>
    </row>
    <row r="33" ht="15.75" customHeight="1">
      <c r="A33" s="279" t="s">
        <v>851</v>
      </c>
      <c r="B33" s="280"/>
      <c r="C33" s="280"/>
      <c r="D33" s="280">
        <v>0.007</v>
      </c>
      <c r="E33" s="281">
        <v>40.0</v>
      </c>
      <c r="F33" s="11"/>
      <c r="G33" s="11"/>
      <c r="H33" s="11"/>
      <c r="I33" s="11"/>
      <c r="J33" s="11"/>
      <c r="K33" s="11"/>
      <c r="L33" s="11"/>
      <c r="M33" s="11"/>
      <c r="N33" s="11"/>
      <c r="O33" s="11"/>
      <c r="P33" s="11"/>
      <c r="Q33" s="11"/>
      <c r="R33" s="11"/>
      <c r="S33" s="11"/>
      <c r="T33" s="11"/>
      <c r="U33" s="11"/>
      <c r="V33" s="11"/>
      <c r="W33" s="11"/>
      <c r="X33" s="11"/>
      <c r="Y33" s="11"/>
      <c r="Z33" s="11"/>
    </row>
    <row r="34" ht="15.75" customHeight="1">
      <c r="A34" s="279" t="s">
        <v>852</v>
      </c>
      <c r="B34" s="280"/>
      <c r="C34" s="280"/>
      <c r="D34" s="280"/>
      <c r="E34" s="281">
        <v>41.0</v>
      </c>
      <c r="F34" s="11"/>
      <c r="G34" s="11"/>
      <c r="H34" s="11"/>
      <c r="I34" s="11"/>
      <c r="J34" s="11"/>
      <c r="K34" s="11"/>
      <c r="L34" s="11"/>
      <c r="M34" s="11"/>
      <c r="N34" s="11"/>
      <c r="O34" s="11"/>
      <c r="P34" s="11"/>
      <c r="Q34" s="11"/>
      <c r="R34" s="11"/>
      <c r="S34" s="11"/>
      <c r="T34" s="11"/>
      <c r="U34" s="11"/>
      <c r="V34" s="11"/>
      <c r="W34" s="11"/>
      <c r="X34" s="11"/>
      <c r="Y34" s="11"/>
      <c r="Z34" s="11"/>
    </row>
    <row r="35" ht="15.75" customHeight="1">
      <c r="A35" s="279" t="s">
        <v>853</v>
      </c>
      <c r="B35" s="280"/>
      <c r="C35" s="280"/>
      <c r="D35" s="280">
        <v>0.08</v>
      </c>
      <c r="E35" s="281">
        <v>42.0</v>
      </c>
      <c r="F35" s="11"/>
      <c r="G35" s="11"/>
      <c r="H35" s="11"/>
      <c r="I35" s="11"/>
      <c r="J35" s="11"/>
      <c r="K35" s="11"/>
      <c r="L35" s="11"/>
      <c r="M35" s="11"/>
      <c r="N35" s="11"/>
      <c r="O35" s="11"/>
      <c r="P35" s="11"/>
      <c r="Q35" s="11"/>
      <c r="R35" s="11"/>
      <c r="S35" s="11"/>
      <c r="T35" s="11"/>
      <c r="U35" s="11"/>
      <c r="V35" s="11"/>
      <c r="W35" s="11"/>
      <c r="X35" s="11"/>
      <c r="Y35" s="11"/>
      <c r="Z35" s="11"/>
    </row>
    <row r="36" ht="15.75" customHeight="1">
      <c r="A36" s="279" t="s">
        <v>854</v>
      </c>
      <c r="B36" s="280"/>
      <c r="C36" s="280"/>
      <c r="D36" s="280"/>
      <c r="E36" s="281">
        <v>43.0</v>
      </c>
      <c r="F36" s="11"/>
      <c r="G36" s="11"/>
      <c r="H36" s="11"/>
      <c r="I36" s="11"/>
      <c r="J36" s="11"/>
      <c r="K36" s="11"/>
      <c r="L36" s="11"/>
      <c r="M36" s="11"/>
      <c r="N36" s="11"/>
      <c r="O36" s="11"/>
      <c r="P36" s="11"/>
      <c r="Q36" s="11"/>
      <c r="R36" s="11"/>
      <c r="S36" s="11"/>
      <c r="T36" s="11"/>
      <c r="U36" s="11"/>
      <c r="V36" s="11"/>
      <c r="W36" s="11"/>
      <c r="X36" s="11"/>
      <c r="Y36" s="11"/>
      <c r="Z36" s="11"/>
    </row>
    <row r="37" ht="15.75" customHeight="1">
      <c r="A37" s="279" t="s">
        <v>855</v>
      </c>
      <c r="B37" s="280"/>
      <c r="C37" s="280"/>
      <c r="D37" s="280"/>
      <c r="E37" s="281">
        <v>44.0</v>
      </c>
      <c r="F37" s="11"/>
      <c r="G37" s="11"/>
      <c r="H37" s="11"/>
      <c r="I37" s="11"/>
      <c r="J37" s="11"/>
      <c r="K37" s="11"/>
      <c r="L37" s="11"/>
      <c r="M37" s="11"/>
      <c r="N37" s="11"/>
      <c r="O37" s="11"/>
      <c r="P37" s="11"/>
      <c r="Q37" s="11"/>
      <c r="R37" s="11"/>
      <c r="S37" s="11"/>
      <c r="T37" s="11"/>
      <c r="U37" s="11"/>
      <c r="V37" s="11"/>
      <c r="W37" s="11"/>
      <c r="X37" s="11"/>
      <c r="Y37" s="11"/>
      <c r="Z37" s="11"/>
    </row>
    <row r="38" ht="15.75" customHeight="1">
      <c r="A38" s="279" t="s">
        <v>856</v>
      </c>
      <c r="B38" s="280"/>
      <c r="C38" s="280"/>
      <c r="D38" s="280">
        <v>0.109</v>
      </c>
      <c r="E38" s="281">
        <v>45.0</v>
      </c>
      <c r="F38" s="11"/>
      <c r="G38" s="11"/>
      <c r="H38" s="11"/>
      <c r="I38" s="11"/>
      <c r="J38" s="11"/>
      <c r="K38" s="11"/>
      <c r="L38" s="11"/>
      <c r="M38" s="11"/>
      <c r="N38" s="11"/>
      <c r="O38" s="11"/>
      <c r="P38" s="11"/>
      <c r="Q38" s="11"/>
      <c r="R38" s="11"/>
      <c r="S38" s="11"/>
      <c r="T38" s="11"/>
      <c r="U38" s="11"/>
      <c r="V38" s="11"/>
      <c r="W38" s="11"/>
      <c r="X38" s="11"/>
      <c r="Y38" s="11"/>
      <c r="Z38" s="11"/>
    </row>
    <row r="39" ht="15.75" customHeight="1">
      <c r="A39" s="279" t="s">
        <v>857</v>
      </c>
      <c r="B39" s="280"/>
      <c r="C39" s="280"/>
      <c r="D39" s="280"/>
      <c r="E39" s="281">
        <v>46.0</v>
      </c>
      <c r="F39" s="11"/>
      <c r="G39" s="11"/>
      <c r="H39" s="11"/>
      <c r="I39" s="11"/>
      <c r="J39" s="11"/>
      <c r="K39" s="11"/>
      <c r="L39" s="11"/>
      <c r="M39" s="11"/>
      <c r="N39" s="11"/>
      <c r="O39" s="11"/>
      <c r="P39" s="11"/>
      <c r="Q39" s="11"/>
      <c r="R39" s="11"/>
      <c r="S39" s="11"/>
      <c r="T39" s="11"/>
      <c r="U39" s="11"/>
      <c r="V39" s="11"/>
      <c r="W39" s="11"/>
      <c r="X39" s="11"/>
      <c r="Y39" s="11"/>
      <c r="Z39" s="11"/>
    </row>
    <row r="40" ht="15.75" customHeight="1">
      <c r="A40" s="279" t="s">
        <v>858</v>
      </c>
      <c r="B40" s="280"/>
      <c r="C40" s="280"/>
      <c r="D40" s="280"/>
      <c r="E40" s="281">
        <v>47.0</v>
      </c>
      <c r="F40" s="11"/>
      <c r="G40" s="11"/>
      <c r="H40" s="11"/>
      <c r="I40" s="11"/>
      <c r="J40" s="11"/>
      <c r="K40" s="11"/>
      <c r="L40" s="11"/>
      <c r="M40" s="11"/>
      <c r="N40" s="11"/>
      <c r="O40" s="11"/>
      <c r="P40" s="11"/>
      <c r="Q40" s="11"/>
      <c r="R40" s="11"/>
      <c r="S40" s="11"/>
      <c r="T40" s="11"/>
      <c r="U40" s="11"/>
      <c r="V40" s="11"/>
      <c r="W40" s="11"/>
      <c r="X40" s="11"/>
      <c r="Y40" s="11"/>
      <c r="Z40" s="11"/>
    </row>
    <row r="41" ht="15.75" customHeight="1">
      <c r="A41" s="279" t="s">
        <v>859</v>
      </c>
      <c r="B41" s="280"/>
      <c r="C41" s="280"/>
      <c r="D41" s="280"/>
      <c r="E41" s="281">
        <v>48.0</v>
      </c>
      <c r="F41" s="11"/>
      <c r="G41" s="11"/>
      <c r="H41" s="11"/>
      <c r="I41" s="11"/>
      <c r="J41" s="11"/>
      <c r="K41" s="11"/>
      <c r="L41" s="11"/>
      <c r="M41" s="11"/>
      <c r="N41" s="11"/>
      <c r="O41" s="11"/>
      <c r="P41" s="11"/>
      <c r="Q41" s="11"/>
      <c r="R41" s="11"/>
      <c r="S41" s="11"/>
      <c r="T41" s="11"/>
      <c r="U41" s="11"/>
      <c r="V41" s="11"/>
      <c r="W41" s="11"/>
      <c r="X41" s="11"/>
      <c r="Y41" s="11"/>
      <c r="Z41" s="11"/>
    </row>
    <row r="42" ht="15.75" customHeight="1">
      <c r="A42" s="279" t="s">
        <v>860</v>
      </c>
      <c r="B42" s="280"/>
      <c r="C42" s="280"/>
      <c r="D42" s="280"/>
      <c r="E42" s="281">
        <v>49.0</v>
      </c>
      <c r="F42" s="11"/>
      <c r="G42" s="11"/>
      <c r="H42" s="11"/>
      <c r="I42" s="11"/>
      <c r="J42" s="11"/>
      <c r="K42" s="11"/>
      <c r="L42" s="11"/>
      <c r="M42" s="11"/>
      <c r="N42" s="11"/>
      <c r="O42" s="11"/>
      <c r="P42" s="11"/>
      <c r="Q42" s="11"/>
      <c r="R42" s="11"/>
      <c r="S42" s="11"/>
      <c r="T42" s="11"/>
      <c r="U42" s="11"/>
      <c r="V42" s="11"/>
      <c r="W42" s="11"/>
      <c r="X42" s="11"/>
      <c r="Y42" s="11"/>
      <c r="Z42" s="11"/>
    </row>
    <row r="43" ht="15.75" customHeight="1">
      <c r="A43" s="279" t="s">
        <v>861</v>
      </c>
      <c r="B43" s="280"/>
      <c r="C43" s="280"/>
      <c r="D43" s="280">
        <v>0.257</v>
      </c>
      <c r="E43" s="281">
        <v>50.0</v>
      </c>
      <c r="F43" s="11"/>
      <c r="G43" s="11"/>
      <c r="H43" s="11"/>
      <c r="I43" s="11"/>
      <c r="J43" s="11"/>
      <c r="K43" s="11"/>
      <c r="L43" s="11"/>
      <c r="M43" s="11"/>
      <c r="N43" s="11"/>
      <c r="O43" s="11"/>
      <c r="P43" s="11"/>
      <c r="Q43" s="11"/>
      <c r="R43" s="11"/>
      <c r="S43" s="11"/>
      <c r="T43" s="11"/>
      <c r="U43" s="11"/>
      <c r="V43" s="11"/>
      <c r="W43" s="11"/>
      <c r="X43" s="11"/>
      <c r="Y43" s="11"/>
      <c r="Z43" s="11"/>
    </row>
    <row r="44" ht="15.75" customHeight="1">
      <c r="A44" s="279" t="s">
        <v>862</v>
      </c>
      <c r="B44" s="280"/>
      <c r="C44" s="280"/>
      <c r="D44" s="280">
        <v>0.024</v>
      </c>
      <c r="E44" s="281">
        <v>51.0</v>
      </c>
      <c r="F44" s="11"/>
      <c r="G44" s="11"/>
      <c r="H44" s="11"/>
      <c r="I44" s="11"/>
      <c r="J44" s="11"/>
      <c r="K44" s="11"/>
      <c r="L44" s="11"/>
      <c r="M44" s="11"/>
      <c r="N44" s="11"/>
      <c r="O44" s="11"/>
      <c r="P44" s="11"/>
      <c r="Q44" s="11"/>
      <c r="R44" s="11"/>
      <c r="S44" s="11"/>
      <c r="T44" s="11"/>
      <c r="U44" s="11"/>
      <c r="V44" s="11"/>
      <c r="W44" s="11"/>
      <c r="X44" s="11"/>
      <c r="Y44" s="11"/>
      <c r="Z44" s="11"/>
    </row>
    <row r="45" ht="15.75" customHeight="1">
      <c r="A45" s="279" t="s">
        <v>863</v>
      </c>
      <c r="B45" s="280">
        <v>1.0</v>
      </c>
      <c r="C45" s="280"/>
      <c r="D45" s="280">
        <v>0.188</v>
      </c>
      <c r="E45" s="281">
        <v>52.0</v>
      </c>
      <c r="F45" s="11"/>
      <c r="G45" s="11"/>
      <c r="H45" s="11"/>
      <c r="I45" s="11"/>
      <c r="J45" s="11"/>
      <c r="K45" s="11"/>
      <c r="L45" s="11"/>
      <c r="M45" s="11"/>
      <c r="N45" s="11"/>
      <c r="O45" s="11"/>
      <c r="P45" s="11"/>
      <c r="Q45" s="11"/>
      <c r="R45" s="11"/>
      <c r="S45" s="11"/>
      <c r="T45" s="11"/>
      <c r="U45" s="11"/>
      <c r="V45" s="11"/>
      <c r="W45" s="11"/>
      <c r="X45" s="11"/>
      <c r="Y45" s="11"/>
      <c r="Z45" s="11"/>
    </row>
    <row r="46" ht="15.75" customHeight="1">
      <c r="A46" s="279" t="s">
        <v>233</v>
      </c>
      <c r="B46" s="280"/>
      <c r="C46" s="280"/>
      <c r="D46" s="280">
        <v>0.03</v>
      </c>
      <c r="E46" s="281">
        <v>54.0</v>
      </c>
      <c r="F46" s="11"/>
      <c r="G46" s="11"/>
      <c r="H46" s="11"/>
      <c r="I46" s="11"/>
      <c r="J46" s="11"/>
      <c r="K46" s="11"/>
      <c r="L46" s="11"/>
      <c r="M46" s="11"/>
      <c r="N46" s="11"/>
      <c r="O46" s="11"/>
      <c r="P46" s="11"/>
      <c r="Q46" s="11"/>
      <c r="R46" s="11"/>
      <c r="S46" s="11"/>
      <c r="T46" s="11"/>
      <c r="U46" s="11"/>
      <c r="V46" s="11"/>
      <c r="W46" s="11"/>
      <c r="X46" s="11"/>
      <c r="Y46" s="11"/>
      <c r="Z46" s="11"/>
    </row>
    <row r="47" ht="15.75" customHeight="1">
      <c r="A47" s="282" t="s">
        <v>864</v>
      </c>
      <c r="B47" s="194"/>
      <c r="C47" s="194"/>
      <c r="D47" s="194"/>
      <c r="E47" s="49"/>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8" t="s">
        <v>865</v>
      </c>
      <c r="B50" s="9"/>
      <c r="C50" s="9"/>
      <c r="D50" s="9"/>
      <c r="E50" s="10"/>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E1"/>
    <mergeCell ref="A5:E5"/>
    <mergeCell ref="A50:E50"/>
  </mergeCells>
  <dataValidations>
    <dataValidation type="decimal" allowBlank="1" showErrorMessage="1" sqref="B9:D47">
      <formula1>0.0</formula1>
      <formula2>100.0</formula2>
    </dataValidation>
  </dataValidations>
  <printOptions/>
  <pageMargins bottom="0.75" footer="0.0" header="0.0" left="0.7" right="0.7" top="0.75"/>
  <pageSetup orientation="landscape"/>
  <headerFooter>
    <oddHeader/>
    <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4" width="10.78"/>
    <col customWidth="1" min="5" max="5" width="9.44"/>
    <col customWidth="1" min="6" max="6" width="10.78"/>
    <col customWidth="1" min="7" max="7" width="9.78"/>
    <col customWidth="1" min="8" max="8" width="10.78"/>
    <col customWidth="1" min="9" max="9" width="10.67"/>
    <col customWidth="1" min="10" max="10" width="9.78"/>
    <col customWidth="1" min="11" max="26" width="10.78"/>
  </cols>
  <sheetData>
    <row r="1" ht="36.0" customHeight="1">
      <c r="A1" s="283" t="s">
        <v>866</v>
      </c>
      <c r="B1" s="9"/>
      <c r="C1" s="9"/>
      <c r="D1" s="9"/>
      <c r="E1" s="9"/>
      <c r="F1" s="9"/>
      <c r="G1" s="9"/>
      <c r="H1" s="9"/>
      <c r="I1" s="9"/>
      <c r="J1" s="10"/>
      <c r="K1" s="6"/>
      <c r="L1" s="6"/>
      <c r="M1" s="6"/>
      <c r="N1" s="6"/>
      <c r="O1" s="6"/>
      <c r="P1" s="6"/>
      <c r="Q1" s="6"/>
      <c r="R1" s="6"/>
      <c r="S1" s="6"/>
      <c r="T1" s="6"/>
      <c r="U1" s="6"/>
      <c r="V1" s="6"/>
      <c r="W1" s="6"/>
      <c r="X1" s="6"/>
      <c r="Y1" s="6"/>
      <c r="Z1" s="6"/>
    </row>
    <row r="2" ht="12.0" customHeight="1">
      <c r="A2" s="99"/>
      <c r="K2" s="6"/>
      <c r="L2" s="6"/>
      <c r="M2" s="6"/>
      <c r="N2" s="6"/>
      <c r="O2" s="6"/>
      <c r="P2" s="6"/>
      <c r="Q2" s="6"/>
      <c r="R2" s="6"/>
      <c r="S2" s="6"/>
      <c r="T2" s="6"/>
      <c r="U2" s="6"/>
      <c r="V2" s="6"/>
      <c r="W2" s="6"/>
      <c r="X2" s="6"/>
      <c r="Y2" s="6"/>
      <c r="Z2" s="6"/>
    </row>
    <row r="3" ht="18.75" customHeight="1">
      <c r="A3" s="284" t="s">
        <v>867</v>
      </c>
      <c r="K3" s="6"/>
      <c r="L3" s="6"/>
      <c r="M3" s="6"/>
      <c r="N3" s="6"/>
      <c r="O3" s="6"/>
      <c r="P3" s="6"/>
      <c r="Q3" s="6"/>
      <c r="R3" s="6"/>
      <c r="S3" s="6"/>
      <c r="T3" s="6"/>
      <c r="U3" s="6"/>
      <c r="V3" s="6"/>
      <c r="W3" s="6"/>
      <c r="X3" s="6"/>
      <c r="Y3" s="6"/>
      <c r="Z3" s="6"/>
    </row>
    <row r="4" ht="9.0" customHeight="1">
      <c r="A4" s="169"/>
      <c r="K4" s="6"/>
      <c r="L4" s="6"/>
      <c r="M4" s="6"/>
      <c r="N4" s="6"/>
      <c r="O4" s="6"/>
      <c r="P4" s="6"/>
      <c r="Q4" s="6"/>
      <c r="R4" s="6"/>
      <c r="S4" s="6"/>
      <c r="T4" s="6"/>
      <c r="U4" s="6"/>
      <c r="V4" s="6"/>
      <c r="W4" s="6"/>
      <c r="X4" s="6"/>
      <c r="Y4" s="6"/>
      <c r="Z4" s="6"/>
    </row>
    <row r="5" ht="36.0" customHeight="1">
      <c r="A5" s="169" t="s">
        <v>868</v>
      </c>
      <c r="K5" s="6"/>
      <c r="L5" s="6"/>
      <c r="M5" s="6"/>
      <c r="N5" s="6"/>
      <c r="O5" s="6"/>
      <c r="P5" s="6"/>
      <c r="Q5" s="6"/>
      <c r="R5" s="6"/>
      <c r="S5" s="6"/>
      <c r="T5" s="6"/>
      <c r="U5" s="6"/>
      <c r="V5" s="6"/>
      <c r="W5" s="6"/>
      <c r="X5" s="6"/>
      <c r="Y5" s="6"/>
      <c r="Z5" s="6"/>
    </row>
    <row r="6" ht="9.75" customHeight="1">
      <c r="A6" s="169"/>
      <c r="B6" s="6"/>
      <c r="C6" s="6"/>
      <c r="D6" s="6"/>
      <c r="E6" s="6"/>
      <c r="F6" s="6"/>
      <c r="G6" s="6"/>
      <c r="H6" s="6"/>
      <c r="I6" s="6"/>
      <c r="J6" s="6"/>
      <c r="K6" s="6"/>
      <c r="L6" s="6"/>
      <c r="M6" s="6"/>
      <c r="N6" s="6"/>
      <c r="O6" s="6"/>
      <c r="P6" s="6"/>
      <c r="Q6" s="6"/>
      <c r="R6" s="6"/>
      <c r="S6" s="6"/>
      <c r="T6" s="6"/>
      <c r="U6" s="6"/>
      <c r="V6" s="6"/>
      <c r="W6" s="6"/>
      <c r="X6" s="6"/>
      <c r="Y6" s="6"/>
      <c r="Z6" s="6"/>
    </row>
    <row r="7" ht="16.5" customHeight="1">
      <c r="A7" s="169" t="s">
        <v>869</v>
      </c>
      <c r="K7" s="6"/>
      <c r="L7" s="6"/>
      <c r="M7" s="6"/>
      <c r="N7" s="6"/>
      <c r="O7" s="6"/>
      <c r="P7" s="6"/>
      <c r="Q7" s="6"/>
      <c r="R7" s="6"/>
      <c r="S7" s="6"/>
      <c r="T7" s="6"/>
      <c r="U7" s="6"/>
      <c r="V7" s="6"/>
      <c r="W7" s="6"/>
      <c r="X7" s="6"/>
      <c r="Y7" s="6"/>
      <c r="Z7" s="6"/>
    </row>
    <row r="8" ht="18.75" customHeight="1">
      <c r="A8" s="285" t="s">
        <v>870</v>
      </c>
      <c r="B8" s="56"/>
      <c r="C8" s="56"/>
      <c r="D8" s="56"/>
      <c r="E8" s="56"/>
      <c r="F8" s="56"/>
      <c r="G8" s="56"/>
      <c r="H8" s="56"/>
      <c r="I8" s="56"/>
      <c r="J8" s="51"/>
      <c r="K8" s="6"/>
      <c r="L8" s="6"/>
      <c r="M8" s="6"/>
      <c r="N8" s="6"/>
      <c r="O8" s="6"/>
      <c r="P8" s="6"/>
      <c r="Q8" s="6"/>
      <c r="R8" s="6"/>
      <c r="S8" s="6"/>
      <c r="T8" s="6"/>
      <c r="U8" s="6"/>
      <c r="V8" s="6"/>
      <c r="W8" s="6"/>
      <c r="X8" s="6"/>
      <c r="Y8" s="6"/>
      <c r="Z8" s="6"/>
    </row>
    <row r="9" ht="36.0" customHeight="1">
      <c r="A9" s="169"/>
      <c r="B9" s="6"/>
      <c r="C9" s="6"/>
      <c r="D9" s="6"/>
      <c r="E9" s="6"/>
      <c r="F9" s="6"/>
      <c r="G9" s="6"/>
      <c r="H9" s="6"/>
      <c r="I9" s="6"/>
      <c r="J9" s="6"/>
      <c r="K9" s="6"/>
      <c r="L9" s="6"/>
      <c r="M9" s="6"/>
      <c r="N9" s="6"/>
      <c r="O9" s="6"/>
      <c r="P9" s="6"/>
      <c r="Q9" s="6"/>
      <c r="R9" s="6"/>
      <c r="S9" s="6"/>
      <c r="T9" s="6"/>
      <c r="U9" s="6"/>
      <c r="V9" s="6"/>
      <c r="W9" s="6"/>
      <c r="X9" s="6"/>
      <c r="Y9" s="6"/>
      <c r="Z9" s="6"/>
    </row>
    <row r="10" ht="57.0" customHeight="1">
      <c r="A10" s="284" t="s">
        <v>871</v>
      </c>
      <c r="K10" s="286"/>
      <c r="L10" s="286"/>
      <c r="M10" s="286"/>
      <c r="N10" s="286"/>
      <c r="O10" s="286"/>
      <c r="P10" s="286"/>
      <c r="Q10" s="286"/>
      <c r="R10" s="286"/>
      <c r="S10" s="286"/>
      <c r="T10" s="286"/>
      <c r="U10" s="286"/>
      <c r="V10" s="286"/>
      <c r="W10" s="286"/>
      <c r="X10" s="286"/>
      <c r="Y10" s="286"/>
      <c r="Z10" s="286"/>
    </row>
    <row r="11" ht="57.0" customHeight="1">
      <c r="A11" s="284" t="s">
        <v>872</v>
      </c>
      <c r="K11" s="286"/>
      <c r="L11" s="286"/>
      <c r="M11" s="286"/>
      <c r="N11" s="286"/>
      <c r="O11" s="286"/>
      <c r="P11" s="286"/>
      <c r="Q11" s="286"/>
      <c r="R11" s="286"/>
      <c r="S11" s="286"/>
      <c r="T11" s="286"/>
      <c r="U11" s="286"/>
      <c r="V11" s="286"/>
      <c r="W11" s="286"/>
      <c r="X11" s="286"/>
      <c r="Y11" s="286"/>
      <c r="Z11" s="286"/>
    </row>
    <row r="12" ht="57.0" customHeight="1">
      <c r="A12" s="284" t="s">
        <v>873</v>
      </c>
      <c r="K12" s="286"/>
      <c r="L12" s="286"/>
      <c r="M12" s="286"/>
      <c r="N12" s="286"/>
      <c r="O12" s="286"/>
      <c r="P12" s="286"/>
      <c r="Q12" s="286"/>
      <c r="R12" s="286"/>
      <c r="S12" s="286"/>
      <c r="T12" s="286"/>
      <c r="U12" s="286"/>
      <c r="V12" s="286"/>
      <c r="W12" s="286"/>
      <c r="X12" s="286"/>
      <c r="Y12" s="286"/>
      <c r="Z12" s="286"/>
    </row>
    <row r="13" ht="57.0" customHeight="1">
      <c r="A13" s="284" t="s">
        <v>874</v>
      </c>
      <c r="K13" s="286"/>
      <c r="L13" s="286"/>
      <c r="M13" s="286"/>
      <c r="N13" s="286"/>
      <c r="O13" s="286"/>
      <c r="P13" s="286"/>
      <c r="Q13" s="286"/>
      <c r="R13" s="286"/>
      <c r="S13" s="286"/>
      <c r="T13" s="286"/>
      <c r="U13" s="286"/>
      <c r="V13" s="286"/>
      <c r="W13" s="286"/>
      <c r="X13" s="286"/>
      <c r="Y13" s="286"/>
      <c r="Z13" s="286"/>
    </row>
    <row r="14" ht="57.0" customHeight="1">
      <c r="A14" s="284" t="s">
        <v>875</v>
      </c>
      <c r="K14" s="286"/>
      <c r="L14" s="286"/>
      <c r="M14" s="286"/>
      <c r="N14" s="286"/>
      <c r="O14" s="286"/>
      <c r="P14" s="286"/>
      <c r="Q14" s="286"/>
      <c r="R14" s="286"/>
      <c r="S14" s="286"/>
      <c r="T14" s="286"/>
      <c r="U14" s="286"/>
      <c r="V14" s="286"/>
      <c r="W14" s="286"/>
      <c r="X14" s="286"/>
      <c r="Y14" s="286"/>
      <c r="Z14" s="286"/>
    </row>
    <row r="15" ht="57.0" customHeight="1">
      <c r="A15" s="284" t="s">
        <v>876</v>
      </c>
      <c r="K15" s="286"/>
      <c r="L15" s="286"/>
      <c r="M15" s="286"/>
      <c r="N15" s="286"/>
      <c r="O15" s="286"/>
      <c r="P15" s="286"/>
      <c r="Q15" s="286"/>
      <c r="R15" s="286"/>
      <c r="S15" s="286"/>
      <c r="T15" s="286"/>
      <c r="U15" s="286"/>
      <c r="V15" s="286"/>
      <c r="W15" s="286"/>
      <c r="X15" s="286"/>
      <c r="Y15" s="286"/>
      <c r="Z15" s="286"/>
    </row>
    <row r="16" ht="57.0" customHeight="1">
      <c r="A16" s="284" t="s">
        <v>877</v>
      </c>
      <c r="K16" s="286"/>
      <c r="L16" s="286"/>
      <c r="M16" s="286"/>
      <c r="N16" s="286"/>
      <c r="O16" s="286"/>
      <c r="P16" s="286"/>
      <c r="Q16" s="286"/>
      <c r="R16" s="286"/>
      <c r="S16" s="286"/>
      <c r="T16" s="286"/>
      <c r="U16" s="286"/>
      <c r="V16" s="286"/>
      <c r="W16" s="286"/>
      <c r="X16" s="286"/>
      <c r="Y16" s="286"/>
      <c r="Z16" s="286"/>
    </row>
    <row r="17" ht="57.0" customHeight="1">
      <c r="A17" s="284" t="s">
        <v>878</v>
      </c>
      <c r="K17" s="286"/>
      <c r="L17" s="286"/>
      <c r="M17" s="286"/>
      <c r="N17" s="286"/>
      <c r="O17" s="286"/>
      <c r="P17" s="286"/>
      <c r="Q17" s="286"/>
      <c r="R17" s="286"/>
      <c r="S17" s="286"/>
      <c r="T17" s="286"/>
      <c r="U17" s="286"/>
      <c r="V17" s="286"/>
      <c r="W17" s="286"/>
      <c r="X17" s="286"/>
      <c r="Y17" s="286"/>
      <c r="Z17" s="286"/>
    </row>
    <row r="18" ht="57.0" customHeight="1">
      <c r="A18" s="284" t="s">
        <v>879</v>
      </c>
      <c r="K18" s="286"/>
      <c r="L18" s="286"/>
      <c r="M18" s="286"/>
      <c r="N18" s="286"/>
      <c r="O18" s="286"/>
      <c r="P18" s="286"/>
      <c r="Q18" s="286"/>
      <c r="R18" s="286"/>
      <c r="S18" s="286"/>
      <c r="T18" s="286"/>
      <c r="U18" s="286"/>
      <c r="V18" s="286"/>
      <c r="W18" s="286"/>
      <c r="X18" s="286"/>
      <c r="Y18" s="286"/>
      <c r="Z18" s="286"/>
    </row>
    <row r="19" ht="111.0" customHeight="1">
      <c r="A19" s="284" t="s">
        <v>880</v>
      </c>
      <c r="K19" s="286"/>
      <c r="L19" s="286"/>
      <c r="M19" s="286"/>
      <c r="N19" s="286"/>
      <c r="O19" s="286"/>
      <c r="P19" s="286"/>
      <c r="Q19" s="286"/>
      <c r="R19" s="286"/>
      <c r="S19" s="286"/>
      <c r="T19" s="286"/>
      <c r="U19" s="286"/>
      <c r="V19" s="286"/>
      <c r="W19" s="286"/>
      <c r="X19" s="286"/>
      <c r="Y19" s="286"/>
      <c r="Z19" s="286"/>
    </row>
    <row r="20" ht="57.0" customHeight="1">
      <c r="A20" s="284" t="s">
        <v>881</v>
      </c>
      <c r="K20" s="286"/>
      <c r="L20" s="286"/>
      <c r="M20" s="286"/>
      <c r="N20" s="286"/>
      <c r="O20" s="286"/>
      <c r="P20" s="286"/>
      <c r="Q20" s="286"/>
      <c r="R20" s="286"/>
      <c r="S20" s="286"/>
      <c r="T20" s="286"/>
      <c r="U20" s="286"/>
      <c r="V20" s="286"/>
      <c r="W20" s="286"/>
      <c r="X20" s="286"/>
      <c r="Y20" s="286"/>
      <c r="Z20" s="286"/>
    </row>
    <row r="21" ht="57.0" customHeight="1">
      <c r="A21" s="284" t="s">
        <v>882</v>
      </c>
      <c r="K21" s="286"/>
      <c r="L21" s="286"/>
      <c r="M21" s="286"/>
      <c r="N21" s="286"/>
      <c r="O21" s="286"/>
      <c r="P21" s="286"/>
      <c r="Q21" s="286"/>
      <c r="R21" s="286"/>
      <c r="S21" s="286"/>
      <c r="T21" s="286"/>
      <c r="U21" s="286"/>
      <c r="V21" s="286"/>
      <c r="W21" s="286"/>
      <c r="X21" s="286"/>
      <c r="Y21" s="286"/>
      <c r="Z21" s="286"/>
    </row>
    <row r="22" ht="57.0" customHeight="1">
      <c r="A22" s="284" t="s">
        <v>883</v>
      </c>
      <c r="K22" s="286"/>
      <c r="L22" s="286"/>
      <c r="M22" s="286"/>
      <c r="N22" s="286"/>
      <c r="O22" s="286"/>
      <c r="P22" s="286"/>
      <c r="Q22" s="286"/>
      <c r="R22" s="286"/>
      <c r="S22" s="286"/>
      <c r="T22" s="286"/>
      <c r="U22" s="286"/>
      <c r="V22" s="286"/>
      <c r="W22" s="286"/>
      <c r="X22" s="286"/>
      <c r="Y22" s="286"/>
      <c r="Z22" s="286"/>
    </row>
    <row r="23" ht="57.0" customHeight="1">
      <c r="A23" s="284" t="s">
        <v>884</v>
      </c>
      <c r="K23" s="286"/>
      <c r="L23" s="286"/>
      <c r="M23" s="286"/>
      <c r="N23" s="286"/>
      <c r="O23" s="286"/>
      <c r="P23" s="286"/>
      <c r="Q23" s="286"/>
      <c r="R23" s="286"/>
      <c r="S23" s="286"/>
      <c r="T23" s="286"/>
      <c r="U23" s="286"/>
      <c r="V23" s="286"/>
      <c r="W23" s="286"/>
      <c r="X23" s="286"/>
      <c r="Y23" s="286"/>
      <c r="Z23" s="286"/>
    </row>
    <row r="24" ht="57.0" customHeight="1">
      <c r="A24" s="287" t="s">
        <v>885</v>
      </c>
      <c r="K24" s="286"/>
      <c r="L24" s="286"/>
      <c r="M24" s="286"/>
      <c r="N24" s="286"/>
      <c r="O24" s="286"/>
      <c r="P24" s="286"/>
      <c r="Q24" s="286"/>
      <c r="R24" s="286"/>
      <c r="S24" s="286"/>
      <c r="T24" s="286"/>
      <c r="U24" s="286"/>
      <c r="V24" s="286"/>
      <c r="W24" s="286"/>
      <c r="X24" s="286"/>
      <c r="Y24" s="286"/>
      <c r="Z24" s="286"/>
    </row>
    <row r="25" ht="73.5" customHeight="1">
      <c r="A25" s="284" t="s">
        <v>886</v>
      </c>
      <c r="K25" s="286"/>
      <c r="L25" s="286"/>
      <c r="M25" s="286"/>
      <c r="N25" s="286"/>
      <c r="O25" s="286"/>
      <c r="P25" s="286"/>
      <c r="Q25" s="286"/>
      <c r="R25" s="286"/>
      <c r="S25" s="286"/>
      <c r="T25" s="286"/>
      <c r="U25" s="286"/>
      <c r="V25" s="286"/>
      <c r="W25" s="286"/>
      <c r="X25" s="286"/>
      <c r="Y25" s="286"/>
      <c r="Z25" s="286"/>
    </row>
    <row r="26" ht="57.0" customHeight="1">
      <c r="A26" s="284" t="s">
        <v>887</v>
      </c>
      <c r="K26" s="286"/>
      <c r="L26" s="286"/>
      <c r="M26" s="286"/>
      <c r="N26" s="286"/>
      <c r="O26" s="286"/>
      <c r="P26" s="286"/>
      <c r="Q26" s="286"/>
      <c r="R26" s="286"/>
      <c r="S26" s="286"/>
      <c r="T26" s="286"/>
      <c r="U26" s="286"/>
      <c r="V26" s="286"/>
      <c r="W26" s="286"/>
      <c r="X26" s="286"/>
      <c r="Y26" s="286"/>
      <c r="Z26" s="286"/>
    </row>
    <row r="27" ht="57.0" customHeight="1">
      <c r="A27" s="284" t="s">
        <v>888</v>
      </c>
      <c r="K27" s="286"/>
      <c r="L27" s="286"/>
      <c r="M27" s="286"/>
      <c r="N27" s="286"/>
      <c r="O27" s="286"/>
      <c r="P27" s="286"/>
      <c r="Q27" s="286"/>
      <c r="R27" s="286"/>
      <c r="S27" s="286"/>
      <c r="T27" s="286"/>
      <c r="U27" s="286"/>
      <c r="V27" s="286"/>
      <c r="W27" s="286"/>
      <c r="X27" s="286"/>
      <c r="Y27" s="286"/>
      <c r="Z27" s="286"/>
    </row>
    <row r="28" ht="57.0" customHeight="1">
      <c r="A28" s="284" t="s">
        <v>889</v>
      </c>
      <c r="K28" s="286"/>
      <c r="L28" s="286"/>
      <c r="M28" s="286"/>
      <c r="N28" s="286"/>
      <c r="O28" s="286"/>
      <c r="P28" s="286"/>
      <c r="Q28" s="286"/>
      <c r="R28" s="286"/>
      <c r="S28" s="286"/>
      <c r="T28" s="286"/>
      <c r="U28" s="286"/>
      <c r="V28" s="286"/>
      <c r="W28" s="286"/>
      <c r="X28" s="286"/>
      <c r="Y28" s="286"/>
      <c r="Z28" s="286"/>
    </row>
    <row r="29" ht="57.0" customHeight="1">
      <c r="A29" s="284" t="s">
        <v>890</v>
      </c>
      <c r="K29" s="286"/>
      <c r="L29" s="286"/>
      <c r="M29" s="286"/>
      <c r="N29" s="286"/>
      <c r="O29" s="286"/>
      <c r="P29" s="286"/>
      <c r="Q29" s="286"/>
      <c r="R29" s="286"/>
      <c r="S29" s="286"/>
      <c r="T29" s="286"/>
      <c r="U29" s="286"/>
      <c r="V29" s="286"/>
      <c r="W29" s="286"/>
      <c r="X29" s="286"/>
      <c r="Y29" s="286"/>
      <c r="Z29" s="286"/>
    </row>
    <row r="30" ht="57.0" customHeight="1">
      <c r="A30" s="284" t="s">
        <v>891</v>
      </c>
      <c r="K30" s="286"/>
      <c r="L30" s="286"/>
      <c r="M30" s="286"/>
      <c r="N30" s="286"/>
      <c r="O30" s="286"/>
      <c r="P30" s="286"/>
      <c r="Q30" s="286"/>
      <c r="R30" s="286"/>
      <c r="S30" s="286"/>
      <c r="T30" s="286"/>
      <c r="U30" s="286"/>
      <c r="V30" s="286"/>
      <c r="W30" s="286"/>
      <c r="X30" s="286"/>
      <c r="Y30" s="286"/>
      <c r="Z30" s="286"/>
    </row>
    <row r="31" ht="57.0" customHeight="1">
      <c r="A31" s="284" t="s">
        <v>892</v>
      </c>
      <c r="K31" s="286"/>
      <c r="L31" s="286"/>
      <c r="M31" s="286"/>
      <c r="N31" s="286"/>
      <c r="O31" s="286"/>
      <c r="P31" s="286"/>
      <c r="Q31" s="286"/>
      <c r="R31" s="286"/>
      <c r="S31" s="286"/>
      <c r="T31" s="286"/>
      <c r="U31" s="286"/>
      <c r="V31" s="286"/>
      <c r="W31" s="286"/>
      <c r="X31" s="286"/>
      <c r="Y31" s="286"/>
      <c r="Z31" s="286"/>
    </row>
    <row r="32" ht="57.0" customHeight="1">
      <c r="A32" s="284" t="s">
        <v>893</v>
      </c>
      <c r="K32" s="286"/>
      <c r="L32" s="286"/>
      <c r="M32" s="286"/>
      <c r="N32" s="286"/>
      <c r="O32" s="286"/>
      <c r="P32" s="286"/>
      <c r="Q32" s="286"/>
      <c r="R32" s="286"/>
      <c r="S32" s="286"/>
      <c r="T32" s="286"/>
      <c r="U32" s="286"/>
      <c r="V32" s="286"/>
      <c r="W32" s="286"/>
      <c r="X32" s="286"/>
      <c r="Y32" s="286"/>
      <c r="Z32" s="286"/>
    </row>
    <row r="33" ht="57.0" customHeight="1">
      <c r="A33" s="284" t="s">
        <v>894</v>
      </c>
      <c r="K33" s="286"/>
      <c r="L33" s="286"/>
      <c r="M33" s="286"/>
      <c r="N33" s="286"/>
      <c r="O33" s="286"/>
      <c r="P33" s="286"/>
      <c r="Q33" s="286"/>
      <c r="R33" s="286"/>
      <c r="S33" s="286"/>
      <c r="T33" s="286"/>
      <c r="U33" s="286"/>
      <c r="V33" s="286"/>
      <c r="W33" s="286"/>
      <c r="X33" s="286"/>
      <c r="Y33" s="286"/>
      <c r="Z33" s="286"/>
    </row>
    <row r="34" ht="57.0" customHeight="1">
      <c r="A34" s="284" t="s">
        <v>895</v>
      </c>
      <c r="K34" s="286"/>
      <c r="L34" s="286"/>
      <c r="M34" s="286"/>
      <c r="N34" s="286"/>
      <c r="O34" s="286"/>
      <c r="P34" s="286"/>
      <c r="Q34" s="286"/>
      <c r="R34" s="286"/>
      <c r="S34" s="286"/>
      <c r="T34" s="286"/>
      <c r="U34" s="286"/>
      <c r="V34" s="286"/>
      <c r="W34" s="286"/>
      <c r="X34" s="286"/>
      <c r="Y34" s="286"/>
      <c r="Z34" s="286"/>
    </row>
    <row r="35" ht="57.0" customHeight="1">
      <c r="A35" s="284" t="s">
        <v>896</v>
      </c>
      <c r="K35" s="286"/>
      <c r="L35" s="286"/>
      <c r="M35" s="286"/>
      <c r="N35" s="286"/>
      <c r="O35" s="286"/>
      <c r="P35" s="286"/>
      <c r="Q35" s="286"/>
      <c r="R35" s="286"/>
      <c r="S35" s="286"/>
      <c r="T35" s="286"/>
      <c r="U35" s="286"/>
      <c r="V35" s="286"/>
      <c r="W35" s="286"/>
      <c r="X35" s="286"/>
      <c r="Y35" s="286"/>
      <c r="Z35" s="286"/>
    </row>
    <row r="36" ht="57.0" customHeight="1">
      <c r="A36" s="284" t="s">
        <v>897</v>
      </c>
      <c r="K36" s="286"/>
      <c r="L36" s="286"/>
      <c r="M36" s="286"/>
      <c r="N36" s="286"/>
      <c r="O36" s="286"/>
      <c r="P36" s="286"/>
      <c r="Q36" s="286"/>
      <c r="R36" s="286"/>
      <c r="S36" s="286"/>
      <c r="T36" s="286"/>
      <c r="U36" s="286"/>
      <c r="V36" s="286"/>
      <c r="W36" s="286"/>
      <c r="X36" s="286"/>
      <c r="Y36" s="286"/>
      <c r="Z36" s="286"/>
    </row>
    <row r="37" ht="57.0" customHeight="1">
      <c r="A37" s="284" t="s">
        <v>898</v>
      </c>
      <c r="K37" s="286"/>
      <c r="L37" s="286"/>
      <c r="M37" s="286"/>
      <c r="N37" s="286"/>
      <c r="O37" s="286"/>
      <c r="P37" s="286"/>
      <c r="Q37" s="286"/>
      <c r="R37" s="286"/>
      <c r="S37" s="286"/>
      <c r="T37" s="286"/>
      <c r="U37" s="286"/>
      <c r="V37" s="286"/>
      <c r="W37" s="286"/>
      <c r="X37" s="286"/>
      <c r="Y37" s="286"/>
      <c r="Z37" s="286"/>
    </row>
    <row r="38" ht="57.0" customHeight="1">
      <c r="A38" s="284" t="s">
        <v>899</v>
      </c>
      <c r="K38" s="286"/>
      <c r="L38" s="286"/>
      <c r="M38" s="286"/>
      <c r="N38" s="286"/>
      <c r="O38" s="286"/>
      <c r="P38" s="286"/>
      <c r="Q38" s="286"/>
      <c r="R38" s="286"/>
      <c r="S38" s="286"/>
      <c r="T38" s="286"/>
      <c r="U38" s="286"/>
      <c r="V38" s="286"/>
      <c r="W38" s="286"/>
      <c r="X38" s="286"/>
      <c r="Y38" s="286"/>
      <c r="Z38" s="286"/>
    </row>
    <row r="39" ht="57.0" customHeight="1">
      <c r="A39" s="284" t="s">
        <v>900</v>
      </c>
      <c r="K39" s="286"/>
      <c r="L39" s="286"/>
      <c r="M39" s="286"/>
      <c r="N39" s="286"/>
      <c r="O39" s="286"/>
      <c r="P39" s="286"/>
      <c r="Q39" s="286"/>
      <c r="R39" s="286"/>
      <c r="S39" s="286"/>
      <c r="T39" s="286"/>
      <c r="U39" s="286"/>
      <c r="V39" s="286"/>
      <c r="W39" s="286"/>
      <c r="X39" s="286"/>
      <c r="Y39" s="286"/>
      <c r="Z39" s="286"/>
    </row>
    <row r="40" ht="57.0" customHeight="1">
      <c r="A40" s="284" t="s">
        <v>901</v>
      </c>
      <c r="K40" s="286"/>
      <c r="L40" s="286"/>
      <c r="M40" s="286"/>
      <c r="N40" s="286"/>
      <c r="O40" s="286"/>
      <c r="P40" s="286"/>
      <c r="Q40" s="286"/>
      <c r="R40" s="286"/>
      <c r="S40" s="286"/>
      <c r="T40" s="286"/>
      <c r="U40" s="286"/>
      <c r="V40" s="286"/>
      <c r="W40" s="286"/>
      <c r="X40" s="286"/>
      <c r="Y40" s="286"/>
      <c r="Z40" s="286"/>
    </row>
    <row r="41" ht="57.0" customHeight="1">
      <c r="A41" s="284" t="s">
        <v>902</v>
      </c>
      <c r="K41" s="286"/>
      <c r="L41" s="286"/>
      <c r="M41" s="286"/>
      <c r="N41" s="286"/>
      <c r="O41" s="286"/>
      <c r="P41" s="286"/>
      <c r="Q41" s="286"/>
      <c r="R41" s="286"/>
      <c r="S41" s="286"/>
      <c r="T41" s="286"/>
      <c r="U41" s="286"/>
      <c r="V41" s="286"/>
      <c r="W41" s="286"/>
      <c r="X41" s="286"/>
      <c r="Y41" s="286"/>
      <c r="Z41" s="286"/>
    </row>
    <row r="42" ht="57.0" customHeight="1">
      <c r="A42" s="284" t="s">
        <v>903</v>
      </c>
      <c r="K42" s="286"/>
      <c r="L42" s="286"/>
      <c r="M42" s="286"/>
      <c r="N42" s="286"/>
      <c r="O42" s="286"/>
      <c r="P42" s="286"/>
      <c r="Q42" s="286"/>
      <c r="R42" s="286"/>
      <c r="S42" s="286"/>
      <c r="T42" s="286"/>
      <c r="U42" s="286"/>
      <c r="V42" s="286"/>
      <c r="W42" s="286"/>
      <c r="X42" s="286"/>
      <c r="Y42" s="286"/>
      <c r="Z42" s="286"/>
    </row>
    <row r="43" ht="57.0" customHeight="1">
      <c r="A43" s="284" t="s">
        <v>904</v>
      </c>
      <c r="K43" s="286"/>
      <c r="L43" s="286"/>
      <c r="M43" s="286"/>
      <c r="N43" s="286"/>
      <c r="O43" s="286"/>
      <c r="P43" s="286"/>
      <c r="Q43" s="286"/>
      <c r="R43" s="286"/>
      <c r="S43" s="286"/>
      <c r="T43" s="286"/>
      <c r="U43" s="286"/>
      <c r="V43" s="286"/>
      <c r="W43" s="286"/>
      <c r="X43" s="286"/>
      <c r="Y43" s="286"/>
      <c r="Z43" s="286"/>
    </row>
    <row r="44" ht="57.0" customHeight="1">
      <c r="A44" s="284" t="s">
        <v>905</v>
      </c>
      <c r="K44" s="286"/>
      <c r="L44" s="286"/>
      <c r="M44" s="286"/>
      <c r="N44" s="286"/>
      <c r="O44" s="286"/>
      <c r="P44" s="286"/>
      <c r="Q44" s="286"/>
      <c r="R44" s="286"/>
      <c r="S44" s="286"/>
      <c r="T44" s="286"/>
      <c r="U44" s="286"/>
      <c r="V44" s="286"/>
      <c r="W44" s="286"/>
      <c r="X44" s="286"/>
      <c r="Y44" s="286"/>
      <c r="Z44" s="286"/>
    </row>
    <row r="45" ht="57.0" customHeight="1">
      <c r="A45" s="284" t="s">
        <v>906</v>
      </c>
      <c r="K45" s="286"/>
      <c r="L45" s="286"/>
      <c r="M45" s="286"/>
      <c r="N45" s="286"/>
      <c r="O45" s="286"/>
      <c r="P45" s="286"/>
      <c r="Q45" s="286"/>
      <c r="R45" s="286"/>
      <c r="S45" s="286"/>
      <c r="T45" s="286"/>
      <c r="U45" s="286"/>
      <c r="V45" s="286"/>
      <c r="W45" s="286"/>
      <c r="X45" s="286"/>
      <c r="Y45" s="286"/>
      <c r="Z45" s="286"/>
    </row>
    <row r="46" ht="78.0" customHeight="1">
      <c r="A46" s="284" t="s">
        <v>907</v>
      </c>
      <c r="K46" s="286"/>
      <c r="L46" s="286"/>
      <c r="M46" s="286"/>
      <c r="N46" s="286"/>
      <c r="O46" s="286"/>
      <c r="P46" s="286"/>
      <c r="Q46" s="286"/>
      <c r="R46" s="286"/>
      <c r="S46" s="286"/>
      <c r="T46" s="286"/>
      <c r="U46" s="286"/>
      <c r="V46" s="286"/>
      <c r="W46" s="286"/>
      <c r="X46" s="286"/>
      <c r="Y46" s="286"/>
      <c r="Z46" s="286"/>
    </row>
    <row r="47" ht="57.0" customHeight="1">
      <c r="A47" s="284" t="s">
        <v>908</v>
      </c>
      <c r="K47" s="286"/>
      <c r="L47" s="286"/>
      <c r="M47" s="286"/>
      <c r="N47" s="286"/>
      <c r="O47" s="286"/>
      <c r="P47" s="286"/>
      <c r="Q47" s="286"/>
      <c r="R47" s="286"/>
      <c r="S47" s="286"/>
      <c r="T47" s="286"/>
      <c r="U47" s="286"/>
      <c r="V47" s="286"/>
      <c r="W47" s="286"/>
      <c r="X47" s="286"/>
      <c r="Y47" s="286"/>
      <c r="Z47" s="286"/>
    </row>
    <row r="48" ht="57.0" customHeight="1">
      <c r="A48" s="284" t="s">
        <v>909</v>
      </c>
      <c r="K48" s="286"/>
      <c r="L48" s="286"/>
      <c r="M48" s="286"/>
      <c r="N48" s="286"/>
      <c r="O48" s="286"/>
      <c r="P48" s="286"/>
      <c r="Q48" s="286"/>
      <c r="R48" s="286"/>
      <c r="S48" s="286"/>
      <c r="T48" s="286"/>
      <c r="U48" s="286"/>
      <c r="V48" s="286"/>
      <c r="W48" s="286"/>
      <c r="X48" s="286"/>
      <c r="Y48" s="286"/>
      <c r="Z48" s="286"/>
    </row>
    <row r="49" ht="72.0" customHeight="1">
      <c r="A49" s="287" t="s">
        <v>910</v>
      </c>
      <c r="K49" s="286"/>
      <c r="L49" s="286"/>
      <c r="M49" s="286"/>
      <c r="N49" s="286"/>
      <c r="O49" s="286"/>
      <c r="P49" s="286"/>
      <c r="Q49" s="286"/>
      <c r="R49" s="286"/>
      <c r="S49" s="286"/>
      <c r="T49" s="286"/>
      <c r="U49" s="286"/>
      <c r="V49" s="286"/>
      <c r="W49" s="286"/>
      <c r="X49" s="286"/>
      <c r="Y49" s="286"/>
      <c r="Z49" s="286"/>
    </row>
    <row r="50" ht="124.5" customHeight="1">
      <c r="A50" s="287" t="s">
        <v>911</v>
      </c>
      <c r="K50" s="286"/>
      <c r="L50" s="286"/>
      <c r="M50" s="286"/>
      <c r="N50" s="286"/>
      <c r="O50" s="286"/>
      <c r="P50" s="286"/>
      <c r="Q50" s="286"/>
      <c r="R50" s="286"/>
      <c r="S50" s="286"/>
      <c r="T50" s="286"/>
      <c r="U50" s="286"/>
      <c r="V50" s="286"/>
      <c r="W50" s="286"/>
      <c r="X50" s="286"/>
      <c r="Y50" s="286"/>
      <c r="Z50" s="286"/>
    </row>
    <row r="51" ht="57.0" customHeight="1">
      <c r="A51" s="287" t="s">
        <v>912</v>
      </c>
      <c r="K51" s="286"/>
      <c r="L51" s="286"/>
      <c r="M51" s="286"/>
      <c r="N51" s="286"/>
      <c r="O51" s="286"/>
      <c r="P51" s="286"/>
      <c r="Q51" s="286"/>
      <c r="R51" s="286"/>
      <c r="S51" s="286"/>
      <c r="T51" s="286"/>
      <c r="U51" s="286"/>
      <c r="V51" s="286"/>
      <c r="W51" s="286"/>
      <c r="X51" s="286"/>
      <c r="Y51" s="286"/>
      <c r="Z51" s="286"/>
    </row>
    <row r="52" ht="57.0" customHeight="1">
      <c r="A52" s="284" t="s">
        <v>913</v>
      </c>
      <c r="K52" s="286"/>
      <c r="L52" s="286"/>
      <c r="M52" s="286"/>
      <c r="N52" s="286"/>
      <c r="O52" s="286"/>
      <c r="P52" s="286"/>
      <c r="Q52" s="286"/>
      <c r="R52" s="286"/>
      <c r="S52" s="286"/>
      <c r="T52" s="286"/>
      <c r="U52" s="286"/>
      <c r="V52" s="286"/>
      <c r="W52" s="286"/>
      <c r="X52" s="286"/>
      <c r="Y52" s="286"/>
      <c r="Z52" s="286"/>
    </row>
    <row r="53" ht="57.0" customHeight="1">
      <c r="A53" s="284" t="s">
        <v>914</v>
      </c>
      <c r="K53" s="286"/>
      <c r="L53" s="286"/>
      <c r="M53" s="286"/>
      <c r="N53" s="286"/>
      <c r="O53" s="286"/>
      <c r="P53" s="286"/>
      <c r="Q53" s="286"/>
      <c r="R53" s="286"/>
      <c r="S53" s="286"/>
      <c r="T53" s="286"/>
      <c r="U53" s="286"/>
      <c r="V53" s="286"/>
      <c r="W53" s="286"/>
      <c r="X53" s="286"/>
      <c r="Y53" s="286"/>
      <c r="Z53" s="286"/>
    </row>
    <row r="54" ht="57.0" customHeight="1">
      <c r="A54" s="284" t="s">
        <v>915</v>
      </c>
      <c r="K54" s="286"/>
      <c r="L54" s="286"/>
      <c r="M54" s="286"/>
      <c r="N54" s="286"/>
      <c r="O54" s="286"/>
      <c r="P54" s="286"/>
      <c r="Q54" s="286"/>
      <c r="R54" s="286"/>
      <c r="S54" s="286"/>
      <c r="T54" s="286"/>
      <c r="U54" s="286"/>
      <c r="V54" s="286"/>
      <c r="W54" s="286"/>
      <c r="X54" s="286"/>
      <c r="Y54" s="286"/>
      <c r="Z54" s="286"/>
    </row>
    <row r="55" ht="57.0" customHeight="1">
      <c r="A55" s="284" t="s">
        <v>916</v>
      </c>
      <c r="K55" s="286"/>
      <c r="L55" s="286"/>
      <c r="M55" s="286"/>
      <c r="N55" s="286"/>
      <c r="O55" s="286"/>
      <c r="P55" s="286"/>
      <c r="Q55" s="286"/>
      <c r="R55" s="286"/>
      <c r="S55" s="286"/>
      <c r="T55" s="286"/>
      <c r="U55" s="286"/>
      <c r="V55" s="286"/>
      <c r="W55" s="286"/>
      <c r="X55" s="286"/>
      <c r="Y55" s="286"/>
      <c r="Z55" s="286"/>
    </row>
    <row r="56" ht="79.5" customHeight="1">
      <c r="A56" s="284" t="s">
        <v>917</v>
      </c>
      <c r="K56" s="286"/>
      <c r="L56" s="286"/>
      <c r="M56" s="286"/>
      <c r="N56" s="286"/>
      <c r="O56" s="286"/>
      <c r="P56" s="286"/>
      <c r="Q56" s="286"/>
      <c r="R56" s="286"/>
      <c r="S56" s="286"/>
      <c r="T56" s="286"/>
      <c r="U56" s="286"/>
      <c r="V56" s="286"/>
      <c r="W56" s="286"/>
      <c r="X56" s="286"/>
      <c r="Y56" s="286"/>
      <c r="Z56" s="286"/>
    </row>
    <row r="57" ht="57.0" customHeight="1">
      <c r="A57" s="284" t="s">
        <v>918</v>
      </c>
      <c r="K57" s="286"/>
      <c r="L57" s="286"/>
      <c r="M57" s="286"/>
      <c r="N57" s="286"/>
      <c r="O57" s="286"/>
      <c r="P57" s="286"/>
      <c r="Q57" s="286"/>
      <c r="R57" s="286"/>
      <c r="S57" s="286"/>
      <c r="T57" s="286"/>
      <c r="U57" s="286"/>
      <c r="V57" s="286"/>
      <c r="W57" s="286"/>
      <c r="X57" s="286"/>
      <c r="Y57" s="286"/>
      <c r="Z57" s="286"/>
    </row>
    <row r="58" ht="57.0" customHeight="1">
      <c r="A58" s="284" t="s">
        <v>919</v>
      </c>
      <c r="K58" s="286"/>
      <c r="L58" s="286"/>
      <c r="M58" s="286"/>
      <c r="N58" s="286"/>
      <c r="O58" s="286"/>
      <c r="P58" s="286"/>
      <c r="Q58" s="286"/>
      <c r="R58" s="286"/>
      <c r="S58" s="286"/>
      <c r="T58" s="286"/>
      <c r="U58" s="286"/>
      <c r="V58" s="286"/>
      <c r="W58" s="286"/>
      <c r="X58" s="286"/>
      <c r="Y58" s="286"/>
      <c r="Z58" s="286"/>
    </row>
    <row r="59" ht="57.0" customHeight="1">
      <c r="A59" s="284" t="s">
        <v>920</v>
      </c>
      <c r="K59" s="286"/>
      <c r="L59" s="286"/>
      <c r="M59" s="286"/>
      <c r="N59" s="286"/>
      <c r="O59" s="286"/>
      <c r="P59" s="286"/>
      <c r="Q59" s="286"/>
      <c r="R59" s="286"/>
      <c r="S59" s="286"/>
      <c r="T59" s="286"/>
      <c r="U59" s="286"/>
      <c r="V59" s="286"/>
      <c r="W59" s="286"/>
      <c r="X59" s="286"/>
      <c r="Y59" s="286"/>
      <c r="Z59" s="286"/>
    </row>
    <row r="60" ht="57.0" customHeight="1">
      <c r="A60" s="284" t="s">
        <v>921</v>
      </c>
      <c r="K60" s="286"/>
      <c r="L60" s="286"/>
      <c r="M60" s="286"/>
      <c r="N60" s="286"/>
      <c r="O60" s="286"/>
      <c r="P60" s="286"/>
      <c r="Q60" s="286"/>
      <c r="R60" s="286"/>
      <c r="S60" s="286"/>
      <c r="T60" s="286"/>
      <c r="U60" s="286"/>
      <c r="V60" s="286"/>
      <c r="W60" s="286"/>
      <c r="X60" s="286"/>
      <c r="Y60" s="286"/>
      <c r="Z60" s="286"/>
    </row>
    <row r="61" ht="57.0" customHeight="1">
      <c r="A61" s="284" t="s">
        <v>922</v>
      </c>
      <c r="K61" s="286"/>
      <c r="L61" s="286"/>
      <c r="M61" s="286"/>
      <c r="N61" s="286"/>
      <c r="O61" s="286"/>
      <c r="P61" s="286"/>
      <c r="Q61" s="286"/>
      <c r="R61" s="286"/>
      <c r="S61" s="286"/>
      <c r="T61" s="286"/>
      <c r="U61" s="286"/>
      <c r="V61" s="286"/>
      <c r="W61" s="286"/>
      <c r="X61" s="286"/>
      <c r="Y61" s="286"/>
      <c r="Z61" s="286"/>
    </row>
    <row r="62" ht="57.0" customHeight="1">
      <c r="A62" s="284" t="s">
        <v>923</v>
      </c>
      <c r="K62" s="286"/>
      <c r="L62" s="286"/>
      <c r="M62" s="286"/>
      <c r="N62" s="286"/>
      <c r="O62" s="286"/>
      <c r="P62" s="286"/>
      <c r="Q62" s="286"/>
      <c r="R62" s="286"/>
      <c r="S62" s="286"/>
      <c r="T62" s="286"/>
      <c r="U62" s="286"/>
      <c r="V62" s="286"/>
      <c r="W62" s="286"/>
      <c r="X62" s="286"/>
      <c r="Y62" s="286"/>
      <c r="Z62" s="286"/>
    </row>
    <row r="63" ht="57.0" customHeight="1">
      <c r="A63" s="284" t="s">
        <v>924</v>
      </c>
      <c r="K63" s="286"/>
      <c r="L63" s="286"/>
      <c r="M63" s="286"/>
      <c r="N63" s="286"/>
      <c r="O63" s="286"/>
      <c r="P63" s="286"/>
      <c r="Q63" s="286"/>
      <c r="R63" s="286"/>
      <c r="S63" s="286"/>
      <c r="T63" s="286"/>
      <c r="U63" s="286"/>
      <c r="V63" s="286"/>
      <c r="W63" s="286"/>
      <c r="X63" s="286"/>
      <c r="Y63" s="286"/>
      <c r="Z63" s="286"/>
    </row>
    <row r="64" ht="57.0" customHeight="1">
      <c r="A64" s="284" t="s">
        <v>925</v>
      </c>
      <c r="K64" s="286"/>
      <c r="L64" s="286"/>
      <c r="M64" s="286"/>
      <c r="N64" s="286"/>
      <c r="O64" s="286"/>
      <c r="P64" s="286"/>
      <c r="Q64" s="286"/>
      <c r="R64" s="286"/>
      <c r="S64" s="286"/>
      <c r="T64" s="286"/>
      <c r="U64" s="286"/>
      <c r="V64" s="286"/>
      <c r="W64" s="286"/>
      <c r="X64" s="286"/>
      <c r="Y64" s="286"/>
      <c r="Z64" s="286"/>
    </row>
    <row r="65" ht="57.0" customHeight="1">
      <c r="A65" s="284" t="s">
        <v>926</v>
      </c>
      <c r="K65" s="286"/>
      <c r="L65" s="286"/>
      <c r="M65" s="286"/>
      <c r="N65" s="286"/>
      <c r="O65" s="286"/>
      <c r="P65" s="286"/>
      <c r="Q65" s="286"/>
      <c r="R65" s="286"/>
      <c r="S65" s="286"/>
      <c r="T65" s="286"/>
      <c r="U65" s="286"/>
      <c r="V65" s="286"/>
      <c r="W65" s="286"/>
      <c r="X65" s="286"/>
      <c r="Y65" s="286"/>
      <c r="Z65" s="286"/>
    </row>
    <row r="66" ht="57.0" customHeight="1">
      <c r="A66" s="284" t="s">
        <v>927</v>
      </c>
      <c r="K66" s="286"/>
      <c r="L66" s="286"/>
      <c r="M66" s="286"/>
      <c r="N66" s="286"/>
      <c r="O66" s="286"/>
      <c r="P66" s="286"/>
      <c r="Q66" s="286"/>
      <c r="R66" s="286"/>
      <c r="S66" s="286"/>
      <c r="T66" s="286"/>
      <c r="U66" s="286"/>
      <c r="V66" s="286"/>
      <c r="W66" s="286"/>
      <c r="X66" s="286"/>
      <c r="Y66" s="286"/>
      <c r="Z66" s="286"/>
    </row>
    <row r="67" ht="75.75" customHeight="1">
      <c r="A67" s="284" t="s">
        <v>928</v>
      </c>
      <c r="K67" s="286"/>
      <c r="L67" s="286"/>
      <c r="M67" s="286"/>
      <c r="N67" s="286"/>
      <c r="O67" s="286"/>
      <c r="P67" s="286"/>
      <c r="Q67" s="286"/>
      <c r="R67" s="286"/>
      <c r="S67" s="286"/>
      <c r="T67" s="286"/>
      <c r="U67" s="286"/>
      <c r="V67" s="286"/>
      <c r="W67" s="286"/>
      <c r="X67" s="286"/>
      <c r="Y67" s="286"/>
      <c r="Z67" s="286"/>
    </row>
    <row r="68" ht="57.0" customHeight="1">
      <c r="A68" s="284" t="s">
        <v>929</v>
      </c>
      <c r="K68" s="286"/>
      <c r="L68" s="286"/>
      <c r="M68" s="286"/>
      <c r="N68" s="286"/>
      <c r="O68" s="286"/>
      <c r="P68" s="286"/>
      <c r="Q68" s="286"/>
      <c r="R68" s="286"/>
      <c r="S68" s="286"/>
      <c r="T68" s="286"/>
      <c r="U68" s="286"/>
      <c r="V68" s="286"/>
      <c r="W68" s="286"/>
      <c r="X68" s="286"/>
      <c r="Y68" s="286"/>
      <c r="Z68" s="286"/>
    </row>
    <row r="69" ht="57.0" customHeight="1">
      <c r="A69" s="284" t="s">
        <v>930</v>
      </c>
      <c r="K69" s="286"/>
      <c r="L69" s="286"/>
      <c r="M69" s="286"/>
      <c r="N69" s="286"/>
      <c r="O69" s="286"/>
      <c r="P69" s="286"/>
      <c r="Q69" s="286"/>
      <c r="R69" s="286"/>
      <c r="S69" s="286"/>
      <c r="T69" s="286"/>
      <c r="U69" s="286"/>
      <c r="V69" s="286"/>
      <c r="W69" s="286"/>
      <c r="X69" s="286"/>
      <c r="Y69" s="286"/>
      <c r="Z69" s="286"/>
    </row>
    <row r="70" ht="57.0" customHeight="1">
      <c r="A70" s="284" t="s">
        <v>931</v>
      </c>
      <c r="K70" s="286"/>
      <c r="L70" s="286"/>
      <c r="M70" s="286"/>
      <c r="N70" s="286"/>
      <c r="O70" s="286"/>
      <c r="P70" s="286"/>
      <c r="Q70" s="286"/>
      <c r="R70" s="286"/>
      <c r="S70" s="286"/>
      <c r="T70" s="286"/>
      <c r="U70" s="286"/>
      <c r="V70" s="286"/>
      <c r="W70" s="286"/>
      <c r="X70" s="286"/>
      <c r="Y70" s="286"/>
      <c r="Z70" s="286"/>
    </row>
    <row r="71" ht="57.0" customHeight="1">
      <c r="A71" s="284" t="s">
        <v>932</v>
      </c>
      <c r="K71" s="286"/>
      <c r="L71" s="286"/>
      <c r="M71" s="286"/>
      <c r="N71" s="286"/>
      <c r="O71" s="286"/>
      <c r="P71" s="286"/>
      <c r="Q71" s="286"/>
      <c r="R71" s="286"/>
      <c r="S71" s="286"/>
      <c r="T71" s="286"/>
      <c r="U71" s="286"/>
      <c r="V71" s="286"/>
      <c r="W71" s="286"/>
      <c r="X71" s="286"/>
      <c r="Y71" s="286"/>
      <c r="Z71" s="286"/>
    </row>
    <row r="72" ht="57.0" customHeight="1">
      <c r="A72" s="284" t="s">
        <v>933</v>
      </c>
      <c r="K72" s="286"/>
      <c r="L72" s="286"/>
      <c r="M72" s="286"/>
      <c r="N72" s="286"/>
      <c r="O72" s="286"/>
      <c r="P72" s="286"/>
      <c r="Q72" s="286"/>
      <c r="R72" s="286"/>
      <c r="S72" s="286"/>
      <c r="T72" s="286"/>
      <c r="U72" s="286"/>
      <c r="V72" s="286"/>
      <c r="W72" s="286"/>
      <c r="X72" s="286"/>
      <c r="Y72" s="286"/>
      <c r="Z72" s="286"/>
    </row>
    <row r="73" ht="57.0" customHeight="1">
      <c r="A73" s="284" t="s">
        <v>934</v>
      </c>
      <c r="K73" s="286"/>
      <c r="L73" s="286"/>
      <c r="M73" s="286"/>
      <c r="N73" s="286"/>
      <c r="O73" s="286"/>
      <c r="P73" s="286"/>
      <c r="Q73" s="286"/>
      <c r="R73" s="286"/>
      <c r="S73" s="286"/>
      <c r="T73" s="286"/>
      <c r="U73" s="286"/>
      <c r="V73" s="286"/>
      <c r="W73" s="286"/>
      <c r="X73" s="286"/>
      <c r="Y73" s="286"/>
      <c r="Z73" s="286"/>
    </row>
    <row r="74" ht="57.0" customHeight="1">
      <c r="A74" s="284" t="s">
        <v>935</v>
      </c>
      <c r="K74" s="286"/>
      <c r="L74" s="286"/>
      <c r="M74" s="286"/>
      <c r="N74" s="286"/>
      <c r="O74" s="286"/>
      <c r="P74" s="286"/>
      <c r="Q74" s="286"/>
      <c r="R74" s="286"/>
      <c r="S74" s="286"/>
      <c r="T74" s="286"/>
      <c r="U74" s="286"/>
      <c r="V74" s="286"/>
      <c r="W74" s="286"/>
      <c r="X74" s="286"/>
      <c r="Y74" s="286"/>
      <c r="Z74" s="286"/>
    </row>
    <row r="75" ht="57.0" customHeight="1">
      <c r="A75" s="284" t="s">
        <v>936</v>
      </c>
      <c r="K75" s="286"/>
      <c r="L75" s="286"/>
      <c r="M75" s="286"/>
      <c r="N75" s="286"/>
      <c r="O75" s="286"/>
      <c r="P75" s="286"/>
      <c r="Q75" s="286"/>
      <c r="R75" s="286"/>
      <c r="S75" s="286"/>
      <c r="T75" s="286"/>
      <c r="U75" s="286"/>
      <c r="V75" s="286"/>
      <c r="W75" s="286"/>
      <c r="X75" s="286"/>
      <c r="Y75" s="286"/>
      <c r="Z75" s="286"/>
    </row>
    <row r="76" ht="57.0" customHeight="1">
      <c r="A76" s="284" t="s">
        <v>937</v>
      </c>
      <c r="K76" s="286"/>
      <c r="L76" s="286"/>
      <c r="M76" s="286"/>
      <c r="N76" s="286"/>
      <c r="O76" s="286"/>
      <c r="P76" s="286"/>
      <c r="Q76" s="286"/>
      <c r="R76" s="286"/>
      <c r="S76" s="286"/>
      <c r="T76" s="286"/>
      <c r="U76" s="286"/>
      <c r="V76" s="286"/>
      <c r="W76" s="286"/>
      <c r="X76" s="286"/>
      <c r="Y76" s="286"/>
      <c r="Z76" s="286"/>
    </row>
    <row r="77" ht="57.0" customHeight="1">
      <c r="A77" s="284" t="s">
        <v>938</v>
      </c>
      <c r="K77" s="286"/>
      <c r="L77" s="286"/>
      <c r="M77" s="286"/>
      <c r="N77" s="286"/>
      <c r="O77" s="286"/>
      <c r="P77" s="286"/>
      <c r="Q77" s="286"/>
      <c r="R77" s="286"/>
      <c r="S77" s="286"/>
      <c r="T77" s="286"/>
      <c r="U77" s="286"/>
      <c r="V77" s="286"/>
      <c r="W77" s="286"/>
      <c r="X77" s="286"/>
      <c r="Y77" s="286"/>
      <c r="Z77" s="286"/>
    </row>
    <row r="78" ht="57.0" customHeight="1">
      <c r="A78" s="284" t="s">
        <v>939</v>
      </c>
      <c r="K78" s="286"/>
      <c r="L78" s="286"/>
      <c r="M78" s="286"/>
      <c r="N78" s="286"/>
      <c r="O78" s="286"/>
      <c r="P78" s="286"/>
      <c r="Q78" s="286"/>
      <c r="R78" s="286"/>
      <c r="S78" s="286"/>
      <c r="T78" s="286"/>
      <c r="U78" s="286"/>
      <c r="V78" s="286"/>
      <c r="W78" s="286"/>
      <c r="X78" s="286"/>
      <c r="Y78" s="286"/>
      <c r="Z78" s="286"/>
    </row>
    <row r="79" ht="57.0" customHeight="1">
      <c r="A79" s="284" t="s">
        <v>940</v>
      </c>
      <c r="K79" s="286"/>
      <c r="L79" s="286"/>
      <c r="M79" s="286"/>
      <c r="N79" s="286"/>
      <c r="O79" s="286"/>
      <c r="P79" s="286"/>
      <c r="Q79" s="286"/>
      <c r="R79" s="286"/>
      <c r="S79" s="286"/>
      <c r="T79" s="286"/>
      <c r="U79" s="286"/>
      <c r="V79" s="286"/>
      <c r="W79" s="286"/>
      <c r="X79" s="286"/>
      <c r="Y79" s="286"/>
      <c r="Z79" s="286"/>
    </row>
    <row r="80" ht="57.0" customHeight="1">
      <c r="A80" s="284" t="s">
        <v>941</v>
      </c>
      <c r="K80" s="286"/>
      <c r="L80" s="286"/>
      <c r="M80" s="286"/>
      <c r="N80" s="286"/>
      <c r="O80" s="286"/>
      <c r="P80" s="286"/>
      <c r="Q80" s="286"/>
      <c r="R80" s="286"/>
      <c r="S80" s="286"/>
      <c r="T80" s="286"/>
      <c r="U80" s="286"/>
      <c r="V80" s="286"/>
      <c r="W80" s="286"/>
      <c r="X80" s="286"/>
      <c r="Y80" s="286"/>
      <c r="Z80" s="286"/>
    </row>
    <row r="81" ht="57.0" customHeight="1">
      <c r="A81" s="287" t="s">
        <v>942</v>
      </c>
      <c r="K81" s="286"/>
      <c r="L81" s="286"/>
      <c r="M81" s="286"/>
      <c r="N81" s="286"/>
      <c r="O81" s="286"/>
      <c r="P81" s="286"/>
      <c r="Q81" s="286"/>
      <c r="R81" s="286"/>
      <c r="S81" s="286"/>
      <c r="T81" s="286"/>
      <c r="U81" s="286"/>
      <c r="V81" s="286"/>
      <c r="W81" s="286"/>
      <c r="X81" s="286"/>
      <c r="Y81" s="286"/>
      <c r="Z81" s="286"/>
    </row>
    <row r="82" ht="69.75" customHeight="1">
      <c r="A82" s="287" t="s">
        <v>943</v>
      </c>
      <c r="K82" s="286"/>
      <c r="L82" s="286"/>
      <c r="M82" s="286"/>
      <c r="N82" s="286"/>
      <c r="O82" s="286"/>
      <c r="P82" s="286"/>
      <c r="Q82" s="286"/>
      <c r="R82" s="286"/>
      <c r="S82" s="286"/>
      <c r="T82" s="286"/>
      <c r="U82" s="286"/>
      <c r="V82" s="286"/>
      <c r="W82" s="286"/>
      <c r="X82" s="286"/>
      <c r="Y82" s="286"/>
      <c r="Z82" s="286"/>
    </row>
    <row r="83" ht="57.0" customHeight="1">
      <c r="A83" s="284" t="s">
        <v>944</v>
      </c>
      <c r="K83" s="286"/>
      <c r="L83" s="286"/>
      <c r="M83" s="286"/>
      <c r="N83" s="286"/>
      <c r="O83" s="286"/>
      <c r="P83" s="286"/>
      <c r="Q83" s="286"/>
      <c r="R83" s="286"/>
      <c r="S83" s="286"/>
      <c r="T83" s="286"/>
      <c r="U83" s="286"/>
      <c r="V83" s="286"/>
      <c r="W83" s="286"/>
      <c r="X83" s="286"/>
      <c r="Y83" s="286"/>
      <c r="Z83" s="286"/>
    </row>
    <row r="84" ht="57.0" customHeight="1">
      <c r="A84" s="284" t="s">
        <v>945</v>
      </c>
      <c r="K84" s="286"/>
      <c r="L84" s="286"/>
      <c r="M84" s="286"/>
      <c r="N84" s="286"/>
      <c r="O84" s="286"/>
      <c r="P84" s="286"/>
      <c r="Q84" s="286"/>
      <c r="R84" s="286"/>
      <c r="S84" s="286"/>
      <c r="T84" s="286"/>
      <c r="U84" s="286"/>
      <c r="V84" s="286"/>
      <c r="W84" s="286"/>
      <c r="X84" s="286"/>
      <c r="Y84" s="286"/>
      <c r="Z84" s="286"/>
    </row>
    <row r="85" ht="57.0" customHeight="1">
      <c r="A85" s="287" t="s">
        <v>946</v>
      </c>
      <c r="K85" s="286"/>
      <c r="L85" s="286"/>
      <c r="M85" s="286"/>
      <c r="N85" s="286"/>
      <c r="O85" s="286"/>
      <c r="P85" s="286"/>
      <c r="Q85" s="286"/>
      <c r="R85" s="286"/>
      <c r="S85" s="286"/>
      <c r="T85" s="286"/>
      <c r="U85" s="286"/>
      <c r="V85" s="286"/>
      <c r="W85" s="286"/>
      <c r="X85" s="286"/>
      <c r="Y85" s="286"/>
      <c r="Z85" s="286"/>
    </row>
    <row r="86" ht="57.0" customHeight="1">
      <c r="A86" s="284" t="s">
        <v>947</v>
      </c>
      <c r="K86" s="286"/>
      <c r="L86" s="286"/>
      <c r="M86" s="286"/>
      <c r="N86" s="286"/>
      <c r="O86" s="286"/>
      <c r="P86" s="286"/>
      <c r="Q86" s="286"/>
      <c r="R86" s="286"/>
      <c r="S86" s="286"/>
      <c r="T86" s="286"/>
      <c r="U86" s="286"/>
      <c r="V86" s="286"/>
      <c r="W86" s="286"/>
      <c r="X86" s="286"/>
      <c r="Y86" s="286"/>
      <c r="Z86" s="286"/>
    </row>
    <row r="87" ht="57.0" customHeight="1">
      <c r="A87" s="284" t="s">
        <v>948</v>
      </c>
      <c r="K87" s="286"/>
      <c r="L87" s="286"/>
      <c r="M87" s="286"/>
      <c r="N87" s="286"/>
      <c r="O87" s="286"/>
      <c r="P87" s="286"/>
      <c r="Q87" s="286"/>
      <c r="R87" s="286"/>
      <c r="S87" s="286"/>
      <c r="T87" s="286"/>
      <c r="U87" s="286"/>
      <c r="V87" s="286"/>
      <c r="W87" s="286"/>
      <c r="X87" s="286"/>
      <c r="Y87" s="286"/>
      <c r="Z87" s="286"/>
    </row>
    <row r="88" ht="57.0" customHeight="1">
      <c r="A88" s="284" t="s">
        <v>949</v>
      </c>
      <c r="K88" s="286"/>
      <c r="L88" s="286"/>
      <c r="M88" s="286"/>
      <c r="N88" s="286"/>
      <c r="O88" s="286"/>
      <c r="P88" s="286"/>
      <c r="Q88" s="286"/>
      <c r="R88" s="286"/>
      <c r="S88" s="286"/>
      <c r="T88" s="286"/>
      <c r="U88" s="286"/>
      <c r="V88" s="286"/>
      <c r="W88" s="286"/>
      <c r="X88" s="286"/>
      <c r="Y88" s="286"/>
      <c r="Z88" s="286"/>
    </row>
    <row r="89" ht="57.0" customHeight="1">
      <c r="A89" s="284" t="s">
        <v>950</v>
      </c>
      <c r="K89" s="286"/>
      <c r="L89" s="286"/>
      <c r="M89" s="286"/>
      <c r="N89" s="286"/>
      <c r="O89" s="286"/>
      <c r="P89" s="286"/>
      <c r="Q89" s="286"/>
      <c r="R89" s="286"/>
      <c r="S89" s="286"/>
      <c r="T89" s="286"/>
      <c r="U89" s="286"/>
      <c r="V89" s="286"/>
      <c r="W89" s="286"/>
      <c r="X89" s="286"/>
      <c r="Y89" s="286"/>
      <c r="Z89" s="286"/>
    </row>
    <row r="90" ht="57.0" customHeight="1">
      <c r="A90" s="284" t="s">
        <v>951</v>
      </c>
      <c r="K90" s="286"/>
      <c r="L90" s="286"/>
      <c r="M90" s="286"/>
      <c r="N90" s="286"/>
      <c r="O90" s="286"/>
      <c r="P90" s="286"/>
      <c r="Q90" s="286"/>
      <c r="R90" s="286"/>
      <c r="S90" s="286"/>
      <c r="T90" s="286"/>
      <c r="U90" s="286"/>
      <c r="V90" s="286"/>
      <c r="W90" s="286"/>
      <c r="X90" s="286"/>
      <c r="Y90" s="286"/>
      <c r="Z90" s="286"/>
    </row>
    <row r="91" ht="57.0" customHeight="1">
      <c r="A91" s="284" t="s">
        <v>952</v>
      </c>
      <c r="K91" s="286"/>
      <c r="L91" s="286"/>
      <c r="M91" s="286"/>
      <c r="N91" s="286"/>
      <c r="O91" s="286"/>
      <c r="P91" s="286"/>
      <c r="Q91" s="286"/>
      <c r="R91" s="286"/>
      <c r="S91" s="286"/>
      <c r="T91" s="286"/>
      <c r="U91" s="286"/>
      <c r="V91" s="286"/>
      <c r="W91" s="286"/>
      <c r="X91" s="286"/>
      <c r="Y91" s="286"/>
      <c r="Z91" s="286"/>
    </row>
    <row r="92" ht="57.0" customHeight="1">
      <c r="A92" s="284" t="s">
        <v>953</v>
      </c>
      <c r="K92" s="286"/>
      <c r="L92" s="286"/>
      <c r="M92" s="286"/>
      <c r="N92" s="286"/>
      <c r="O92" s="286"/>
      <c r="P92" s="286"/>
      <c r="Q92" s="286"/>
      <c r="R92" s="286"/>
      <c r="S92" s="286"/>
      <c r="T92" s="286"/>
      <c r="U92" s="286"/>
      <c r="V92" s="286"/>
      <c r="W92" s="286"/>
      <c r="X92" s="286"/>
      <c r="Y92" s="286"/>
      <c r="Z92" s="286"/>
    </row>
    <row r="93" ht="90.75" customHeight="1">
      <c r="A93" s="284" t="s">
        <v>954</v>
      </c>
      <c r="K93" s="286"/>
      <c r="L93" s="286"/>
      <c r="M93" s="286"/>
      <c r="N93" s="286"/>
      <c r="O93" s="286"/>
      <c r="P93" s="286"/>
      <c r="Q93" s="286"/>
      <c r="R93" s="286"/>
      <c r="S93" s="286"/>
      <c r="T93" s="286"/>
      <c r="U93" s="286"/>
      <c r="V93" s="286"/>
      <c r="W93" s="286"/>
      <c r="X93" s="286"/>
      <c r="Y93" s="286"/>
      <c r="Z93" s="286"/>
    </row>
    <row r="94" ht="57.0" customHeight="1">
      <c r="A94" s="284" t="s">
        <v>955</v>
      </c>
      <c r="K94" s="286"/>
      <c r="L94" s="286"/>
      <c r="M94" s="286"/>
      <c r="N94" s="286"/>
      <c r="O94" s="286"/>
      <c r="P94" s="286"/>
      <c r="Q94" s="286"/>
      <c r="R94" s="286"/>
      <c r="S94" s="286"/>
      <c r="T94" s="286"/>
      <c r="U94" s="286"/>
      <c r="V94" s="286"/>
      <c r="W94" s="286"/>
      <c r="X94" s="286"/>
      <c r="Y94" s="286"/>
      <c r="Z94" s="286"/>
    </row>
    <row r="95" ht="57.0" customHeight="1">
      <c r="A95" s="284" t="s">
        <v>956</v>
      </c>
      <c r="K95" s="286"/>
      <c r="L95" s="286"/>
      <c r="M95" s="286"/>
      <c r="N95" s="286"/>
      <c r="O95" s="286"/>
      <c r="P95" s="286"/>
      <c r="Q95" s="286"/>
      <c r="R95" s="286"/>
      <c r="S95" s="286"/>
      <c r="T95" s="286"/>
      <c r="U95" s="286"/>
      <c r="V95" s="286"/>
      <c r="W95" s="286"/>
      <c r="X95" s="286"/>
      <c r="Y95" s="286"/>
      <c r="Z95" s="286"/>
    </row>
    <row r="96" ht="57.0" customHeight="1">
      <c r="A96" s="284" t="s">
        <v>957</v>
      </c>
      <c r="K96" s="286"/>
      <c r="L96" s="286"/>
      <c r="M96" s="286"/>
      <c r="N96" s="286"/>
      <c r="O96" s="286"/>
      <c r="P96" s="286"/>
      <c r="Q96" s="286"/>
      <c r="R96" s="286"/>
      <c r="S96" s="286"/>
      <c r="T96" s="286"/>
      <c r="U96" s="286"/>
      <c r="V96" s="286"/>
      <c r="W96" s="286"/>
      <c r="X96" s="286"/>
      <c r="Y96" s="286"/>
      <c r="Z96" s="286"/>
    </row>
    <row r="97" ht="57.0" customHeight="1">
      <c r="A97" s="284" t="s">
        <v>958</v>
      </c>
      <c r="K97" s="286"/>
      <c r="L97" s="286"/>
      <c r="M97" s="286"/>
      <c r="N97" s="286"/>
      <c r="O97" s="286"/>
      <c r="P97" s="286"/>
      <c r="Q97" s="286"/>
      <c r="R97" s="286"/>
      <c r="S97" s="286"/>
      <c r="T97" s="286"/>
      <c r="U97" s="286"/>
      <c r="V97" s="286"/>
      <c r="W97" s="286"/>
      <c r="X97" s="286"/>
      <c r="Y97" s="286"/>
      <c r="Z97" s="286"/>
    </row>
    <row r="98" ht="57.0" customHeight="1">
      <c r="A98" s="268" t="s">
        <v>959</v>
      </c>
      <c r="K98" s="286"/>
      <c r="L98" s="286"/>
      <c r="M98" s="286"/>
      <c r="N98" s="286"/>
      <c r="O98" s="286"/>
      <c r="P98" s="286"/>
      <c r="Q98" s="286"/>
      <c r="R98" s="286"/>
      <c r="S98" s="286"/>
      <c r="T98" s="286"/>
      <c r="U98" s="286"/>
      <c r="V98" s="286"/>
      <c r="W98" s="286"/>
      <c r="X98" s="286"/>
      <c r="Y98" s="286"/>
      <c r="Z98" s="286"/>
    </row>
    <row r="99" ht="57.0" customHeight="1">
      <c r="A99" s="268" t="s">
        <v>960</v>
      </c>
      <c r="K99" s="286"/>
      <c r="L99" s="286"/>
      <c r="M99" s="286"/>
      <c r="N99" s="286"/>
      <c r="O99" s="286"/>
      <c r="P99" s="286"/>
      <c r="Q99" s="286"/>
      <c r="R99" s="286"/>
      <c r="S99" s="286"/>
      <c r="T99" s="286"/>
      <c r="U99" s="286"/>
      <c r="V99" s="286"/>
      <c r="W99" s="286"/>
      <c r="X99" s="286"/>
      <c r="Y99" s="286"/>
      <c r="Z99" s="286"/>
    </row>
    <row r="100" ht="57.0" customHeight="1">
      <c r="A100" s="268" t="s">
        <v>961</v>
      </c>
      <c r="K100" s="286"/>
      <c r="L100" s="286"/>
      <c r="M100" s="286"/>
      <c r="N100" s="286"/>
      <c r="O100" s="286"/>
      <c r="P100" s="286"/>
      <c r="Q100" s="286"/>
      <c r="R100" s="286"/>
      <c r="S100" s="286"/>
      <c r="T100" s="286"/>
      <c r="U100" s="286"/>
      <c r="V100" s="286"/>
      <c r="W100" s="286"/>
      <c r="X100" s="286"/>
      <c r="Y100" s="286"/>
      <c r="Z100" s="286"/>
    </row>
    <row r="101" ht="57.0" customHeight="1">
      <c r="A101" s="284" t="s">
        <v>962</v>
      </c>
      <c r="K101" s="286"/>
      <c r="L101" s="286"/>
      <c r="M101" s="286"/>
      <c r="N101" s="286"/>
      <c r="O101" s="286"/>
      <c r="P101" s="286"/>
      <c r="Q101" s="286"/>
      <c r="R101" s="286"/>
      <c r="S101" s="286"/>
      <c r="T101" s="286"/>
      <c r="U101" s="286"/>
      <c r="V101" s="286"/>
      <c r="W101" s="286"/>
      <c r="X101" s="286"/>
      <c r="Y101" s="286"/>
      <c r="Z101" s="286"/>
    </row>
    <row r="102" ht="57.0" customHeight="1">
      <c r="A102" s="284" t="s">
        <v>963</v>
      </c>
      <c r="K102" s="286"/>
      <c r="L102" s="286"/>
      <c r="M102" s="286"/>
      <c r="N102" s="286"/>
      <c r="O102" s="286"/>
      <c r="P102" s="286"/>
      <c r="Q102" s="286"/>
      <c r="R102" s="286"/>
      <c r="S102" s="286"/>
      <c r="T102" s="286"/>
      <c r="U102" s="286"/>
      <c r="V102" s="286"/>
      <c r="W102" s="286"/>
      <c r="X102" s="286"/>
      <c r="Y102" s="286"/>
      <c r="Z102" s="286"/>
    </row>
    <row r="103" ht="57.0" customHeight="1">
      <c r="A103" s="284" t="s">
        <v>964</v>
      </c>
      <c r="K103" s="286"/>
      <c r="L103" s="286"/>
      <c r="M103" s="286"/>
      <c r="N103" s="286"/>
      <c r="O103" s="286"/>
      <c r="P103" s="286"/>
      <c r="Q103" s="286"/>
      <c r="R103" s="286"/>
      <c r="S103" s="286"/>
      <c r="T103" s="286"/>
      <c r="U103" s="286"/>
      <c r="V103" s="286"/>
      <c r="W103" s="286"/>
      <c r="X103" s="286"/>
      <c r="Y103" s="286"/>
      <c r="Z103" s="286"/>
    </row>
    <row r="104" ht="57.0" customHeight="1">
      <c r="A104" s="284" t="s">
        <v>965</v>
      </c>
      <c r="K104" s="286"/>
      <c r="L104" s="286"/>
      <c r="M104" s="286"/>
      <c r="N104" s="286"/>
      <c r="O104" s="286"/>
      <c r="P104" s="286"/>
      <c r="Q104" s="286"/>
      <c r="R104" s="286"/>
      <c r="S104" s="286"/>
      <c r="T104" s="286"/>
      <c r="U104" s="286"/>
      <c r="V104" s="286"/>
      <c r="W104" s="286"/>
      <c r="X104" s="286"/>
      <c r="Y104" s="286"/>
      <c r="Z104" s="286"/>
    </row>
    <row r="105" ht="57.0" customHeight="1">
      <c r="A105" s="284" t="s">
        <v>966</v>
      </c>
      <c r="K105" s="286"/>
      <c r="L105" s="286"/>
      <c r="M105" s="286"/>
      <c r="N105" s="286"/>
      <c r="O105" s="286"/>
      <c r="P105" s="286"/>
      <c r="Q105" s="286"/>
      <c r="R105" s="286"/>
      <c r="S105" s="286"/>
      <c r="T105" s="286"/>
      <c r="U105" s="286"/>
      <c r="V105" s="286"/>
      <c r="W105" s="286"/>
      <c r="X105" s="286"/>
      <c r="Y105" s="286"/>
      <c r="Z105" s="286"/>
    </row>
    <row r="106" ht="57.0" customHeight="1">
      <c r="A106" s="284" t="s">
        <v>967</v>
      </c>
      <c r="K106" s="286"/>
      <c r="L106" s="286"/>
      <c r="M106" s="286"/>
      <c r="N106" s="286"/>
      <c r="O106" s="286"/>
      <c r="P106" s="286"/>
      <c r="Q106" s="286"/>
      <c r="R106" s="286"/>
      <c r="S106" s="286"/>
      <c r="T106" s="286"/>
      <c r="U106" s="286"/>
      <c r="V106" s="286"/>
      <c r="W106" s="286"/>
      <c r="X106" s="286"/>
      <c r="Y106" s="286"/>
      <c r="Z106" s="286"/>
    </row>
    <row r="107" ht="57.0" customHeight="1">
      <c r="A107" s="284" t="s">
        <v>968</v>
      </c>
      <c r="K107" s="286"/>
      <c r="L107" s="286"/>
      <c r="M107" s="286"/>
      <c r="N107" s="286"/>
      <c r="O107" s="286"/>
      <c r="P107" s="286"/>
      <c r="Q107" s="286"/>
      <c r="R107" s="286"/>
      <c r="S107" s="286"/>
      <c r="T107" s="286"/>
      <c r="U107" s="286"/>
      <c r="V107" s="286"/>
      <c r="W107" s="286"/>
      <c r="X107" s="286"/>
      <c r="Y107" s="286"/>
      <c r="Z107" s="286"/>
    </row>
    <row r="108" ht="57.0" customHeight="1">
      <c r="A108" s="284" t="s">
        <v>969</v>
      </c>
      <c r="K108" s="286"/>
      <c r="L108" s="286"/>
      <c r="M108" s="286"/>
      <c r="N108" s="286"/>
      <c r="O108" s="286"/>
      <c r="P108" s="286"/>
      <c r="Q108" s="286"/>
      <c r="R108" s="286"/>
      <c r="S108" s="286"/>
      <c r="T108" s="286"/>
      <c r="U108" s="286"/>
      <c r="V108" s="286"/>
      <c r="W108" s="286"/>
      <c r="X108" s="286"/>
      <c r="Y108" s="286"/>
      <c r="Z108" s="286"/>
    </row>
    <row r="109" ht="90.0" customHeight="1">
      <c r="A109" s="284" t="s">
        <v>970</v>
      </c>
      <c r="K109" s="286"/>
      <c r="L109" s="286"/>
      <c r="M109" s="286"/>
      <c r="N109" s="286"/>
      <c r="O109" s="286"/>
      <c r="P109" s="286"/>
      <c r="Q109" s="286"/>
      <c r="R109" s="286"/>
      <c r="S109" s="286"/>
      <c r="T109" s="286"/>
      <c r="U109" s="286"/>
      <c r="V109" s="286"/>
      <c r="W109" s="286"/>
      <c r="X109" s="286"/>
      <c r="Y109" s="286"/>
      <c r="Z109" s="286"/>
    </row>
    <row r="110" ht="57.0" customHeight="1">
      <c r="A110" s="284" t="s">
        <v>971</v>
      </c>
      <c r="K110" s="286"/>
      <c r="L110" s="286"/>
      <c r="M110" s="286"/>
      <c r="N110" s="286"/>
      <c r="O110" s="286"/>
      <c r="P110" s="286"/>
      <c r="Q110" s="286"/>
      <c r="R110" s="286"/>
      <c r="S110" s="286"/>
      <c r="T110" s="286"/>
      <c r="U110" s="286"/>
      <c r="V110" s="286"/>
      <c r="W110" s="286"/>
      <c r="X110" s="286"/>
      <c r="Y110" s="286"/>
      <c r="Z110" s="286"/>
    </row>
    <row r="111" ht="57.0" customHeight="1">
      <c r="A111" s="284" t="s">
        <v>972</v>
      </c>
      <c r="K111" s="286"/>
      <c r="L111" s="286"/>
      <c r="M111" s="286"/>
      <c r="N111" s="286"/>
      <c r="O111" s="286"/>
      <c r="P111" s="286"/>
      <c r="Q111" s="286"/>
      <c r="R111" s="286"/>
      <c r="S111" s="286"/>
      <c r="T111" s="286"/>
      <c r="U111" s="286"/>
      <c r="V111" s="286"/>
      <c r="W111" s="286"/>
      <c r="X111" s="286"/>
      <c r="Y111" s="286"/>
      <c r="Z111" s="286"/>
    </row>
    <row r="112" ht="57.0" customHeight="1">
      <c r="A112" s="284" t="s">
        <v>973</v>
      </c>
      <c r="K112" s="286"/>
      <c r="L112" s="286"/>
      <c r="M112" s="286"/>
      <c r="N112" s="286"/>
      <c r="O112" s="286"/>
      <c r="P112" s="286"/>
      <c r="Q112" s="286"/>
      <c r="R112" s="286"/>
      <c r="S112" s="286"/>
      <c r="T112" s="286"/>
      <c r="U112" s="286"/>
      <c r="V112" s="286"/>
      <c r="W112" s="286"/>
      <c r="X112" s="286"/>
      <c r="Y112" s="286"/>
      <c r="Z112" s="286"/>
    </row>
    <row r="113" ht="57.0" customHeight="1">
      <c r="A113" s="284" t="s">
        <v>974</v>
      </c>
      <c r="K113" s="286"/>
      <c r="L113" s="286"/>
      <c r="M113" s="286"/>
      <c r="N113" s="286"/>
      <c r="O113" s="286"/>
      <c r="P113" s="286"/>
      <c r="Q113" s="286"/>
      <c r="R113" s="286"/>
      <c r="S113" s="286"/>
      <c r="T113" s="286"/>
      <c r="U113" s="286"/>
      <c r="V113" s="286"/>
      <c r="W113" s="286"/>
      <c r="X113" s="286"/>
      <c r="Y113" s="286"/>
      <c r="Z113" s="286"/>
    </row>
    <row r="114" ht="57.0" customHeight="1">
      <c r="A114" s="284" t="s">
        <v>975</v>
      </c>
      <c r="K114" s="286"/>
      <c r="L114" s="286"/>
      <c r="M114" s="286"/>
      <c r="N114" s="286"/>
      <c r="O114" s="286"/>
      <c r="P114" s="286"/>
      <c r="Q114" s="286"/>
      <c r="R114" s="286"/>
      <c r="S114" s="286"/>
      <c r="T114" s="286"/>
      <c r="U114" s="286"/>
      <c r="V114" s="286"/>
      <c r="W114" s="286"/>
      <c r="X114" s="286"/>
      <c r="Y114" s="286"/>
      <c r="Z114" s="286"/>
    </row>
    <row r="115" ht="57.0" customHeight="1">
      <c r="A115" s="284" t="s">
        <v>976</v>
      </c>
      <c r="K115" s="286"/>
      <c r="L115" s="286"/>
      <c r="M115" s="286"/>
      <c r="N115" s="286"/>
      <c r="O115" s="286"/>
      <c r="P115" s="286"/>
      <c r="Q115" s="286"/>
      <c r="R115" s="286"/>
      <c r="S115" s="286"/>
      <c r="T115" s="286"/>
      <c r="U115" s="286"/>
      <c r="V115" s="286"/>
      <c r="W115" s="286"/>
      <c r="X115" s="286"/>
      <c r="Y115" s="286"/>
      <c r="Z115" s="286"/>
    </row>
    <row r="116" ht="57.0" customHeight="1">
      <c r="A116" s="284" t="s">
        <v>977</v>
      </c>
      <c r="K116" s="286"/>
      <c r="L116" s="286"/>
      <c r="M116" s="286"/>
      <c r="N116" s="286"/>
      <c r="O116" s="286"/>
      <c r="P116" s="286"/>
      <c r="Q116" s="286"/>
      <c r="R116" s="286"/>
      <c r="S116" s="286"/>
      <c r="T116" s="286"/>
      <c r="U116" s="286"/>
      <c r="V116" s="286"/>
      <c r="W116" s="286"/>
      <c r="X116" s="286"/>
      <c r="Y116" s="286"/>
      <c r="Z116" s="286"/>
    </row>
    <row r="117" ht="57.0" customHeight="1">
      <c r="A117" s="284" t="s">
        <v>978</v>
      </c>
      <c r="K117" s="286"/>
      <c r="L117" s="286"/>
      <c r="M117" s="286"/>
      <c r="N117" s="286"/>
      <c r="O117" s="286"/>
      <c r="P117" s="286"/>
      <c r="Q117" s="286"/>
      <c r="R117" s="286"/>
      <c r="S117" s="286"/>
      <c r="T117" s="286"/>
      <c r="U117" s="286"/>
      <c r="V117" s="286"/>
      <c r="W117" s="286"/>
      <c r="X117" s="286"/>
      <c r="Y117" s="286"/>
      <c r="Z117" s="286"/>
    </row>
    <row r="118" ht="57.0" customHeight="1">
      <c r="A118" s="284" t="s">
        <v>979</v>
      </c>
      <c r="K118" s="286"/>
      <c r="L118" s="286"/>
      <c r="M118" s="286"/>
      <c r="N118" s="286"/>
      <c r="O118" s="286"/>
      <c r="P118" s="286"/>
      <c r="Q118" s="286"/>
      <c r="R118" s="286"/>
      <c r="S118" s="286"/>
      <c r="T118" s="286"/>
      <c r="U118" s="286"/>
      <c r="V118" s="286"/>
      <c r="W118" s="286"/>
      <c r="X118" s="286"/>
      <c r="Y118" s="286"/>
      <c r="Z118" s="286"/>
    </row>
    <row r="119" ht="76.5" customHeight="1">
      <c r="A119" s="284" t="s">
        <v>980</v>
      </c>
      <c r="K119" s="286"/>
      <c r="L119" s="286"/>
      <c r="M119" s="286"/>
      <c r="N119" s="286"/>
      <c r="O119" s="286"/>
      <c r="P119" s="286"/>
      <c r="Q119" s="286"/>
      <c r="R119" s="286"/>
      <c r="S119" s="286"/>
      <c r="T119" s="286"/>
      <c r="U119" s="286"/>
      <c r="V119" s="286"/>
      <c r="W119" s="286"/>
      <c r="X119" s="286"/>
      <c r="Y119" s="286"/>
      <c r="Z119" s="286"/>
    </row>
    <row r="120" ht="57.0" customHeight="1">
      <c r="A120" s="284" t="s">
        <v>981</v>
      </c>
      <c r="K120" s="286"/>
      <c r="L120" s="286"/>
      <c r="M120" s="286"/>
      <c r="N120" s="286"/>
      <c r="O120" s="286"/>
      <c r="P120" s="286"/>
      <c r="Q120" s="286"/>
      <c r="R120" s="286"/>
      <c r="S120" s="286"/>
      <c r="T120" s="286"/>
      <c r="U120" s="286"/>
      <c r="V120" s="286"/>
      <c r="W120" s="286"/>
      <c r="X120" s="286"/>
      <c r="Y120" s="286"/>
      <c r="Z120" s="286"/>
    </row>
    <row r="121" ht="57.0" customHeight="1">
      <c r="A121" s="284" t="s">
        <v>982</v>
      </c>
      <c r="K121" s="286"/>
      <c r="L121" s="286"/>
      <c r="M121" s="286"/>
      <c r="N121" s="286"/>
      <c r="O121" s="286"/>
      <c r="P121" s="286"/>
      <c r="Q121" s="286"/>
      <c r="R121" s="286"/>
      <c r="S121" s="286"/>
      <c r="T121" s="286"/>
      <c r="U121" s="286"/>
      <c r="V121" s="286"/>
      <c r="W121" s="286"/>
      <c r="X121" s="286"/>
      <c r="Y121" s="286"/>
      <c r="Z121" s="286"/>
    </row>
    <row r="122" ht="57.0" customHeight="1">
      <c r="A122" s="284" t="s">
        <v>983</v>
      </c>
      <c r="K122" s="286"/>
      <c r="L122" s="286"/>
      <c r="M122" s="286"/>
      <c r="N122" s="286"/>
      <c r="O122" s="286"/>
      <c r="P122" s="286"/>
      <c r="Q122" s="286"/>
      <c r="R122" s="286"/>
      <c r="S122" s="286"/>
      <c r="T122" s="286"/>
      <c r="U122" s="286"/>
      <c r="V122" s="286"/>
      <c r="W122" s="286"/>
      <c r="X122" s="286"/>
      <c r="Y122" s="286"/>
      <c r="Z122" s="286"/>
    </row>
    <row r="123" ht="57.0" customHeight="1">
      <c r="A123" s="284" t="s">
        <v>984</v>
      </c>
      <c r="K123" s="286"/>
      <c r="L123" s="286"/>
      <c r="M123" s="286"/>
      <c r="N123" s="286"/>
      <c r="O123" s="286"/>
      <c r="P123" s="286"/>
      <c r="Q123" s="286"/>
      <c r="R123" s="286"/>
      <c r="S123" s="286"/>
      <c r="T123" s="286"/>
      <c r="U123" s="286"/>
      <c r="V123" s="286"/>
      <c r="W123" s="286"/>
      <c r="X123" s="286"/>
      <c r="Y123" s="286"/>
      <c r="Z123" s="286"/>
    </row>
    <row r="124" ht="57.0" customHeight="1">
      <c r="A124" s="284" t="s">
        <v>985</v>
      </c>
      <c r="K124" s="286"/>
      <c r="L124" s="286"/>
      <c r="M124" s="286"/>
      <c r="N124" s="286"/>
      <c r="O124" s="286"/>
      <c r="P124" s="286"/>
      <c r="Q124" s="286"/>
      <c r="R124" s="286"/>
      <c r="S124" s="286"/>
      <c r="T124" s="286"/>
      <c r="U124" s="286"/>
      <c r="V124" s="286"/>
      <c r="W124" s="286"/>
      <c r="X124" s="286"/>
      <c r="Y124" s="286"/>
      <c r="Z124" s="286"/>
    </row>
    <row r="125" ht="57.0" customHeight="1">
      <c r="A125" s="284" t="s">
        <v>986</v>
      </c>
      <c r="K125" s="286"/>
      <c r="L125" s="286"/>
      <c r="M125" s="286"/>
      <c r="N125" s="286"/>
      <c r="O125" s="286"/>
      <c r="P125" s="286"/>
      <c r="Q125" s="286"/>
      <c r="R125" s="286"/>
      <c r="S125" s="286"/>
      <c r="T125" s="286"/>
      <c r="U125" s="286"/>
      <c r="V125" s="286"/>
      <c r="W125" s="286"/>
      <c r="X125" s="286"/>
      <c r="Y125" s="286"/>
      <c r="Z125" s="286"/>
    </row>
    <row r="126" ht="57.0" customHeight="1">
      <c r="A126" s="284" t="s">
        <v>987</v>
      </c>
      <c r="K126" s="286"/>
      <c r="L126" s="286"/>
      <c r="M126" s="286"/>
      <c r="N126" s="286"/>
      <c r="O126" s="286"/>
      <c r="P126" s="286"/>
      <c r="Q126" s="286"/>
      <c r="R126" s="286"/>
      <c r="S126" s="286"/>
      <c r="T126" s="286"/>
      <c r="U126" s="286"/>
      <c r="V126" s="286"/>
      <c r="W126" s="286"/>
      <c r="X126" s="286"/>
      <c r="Y126" s="286"/>
      <c r="Z126" s="286"/>
    </row>
    <row r="127" ht="57.0" customHeight="1">
      <c r="A127" s="284" t="s">
        <v>988</v>
      </c>
      <c r="K127" s="286"/>
      <c r="L127" s="286"/>
      <c r="M127" s="286"/>
      <c r="N127" s="286"/>
      <c r="O127" s="286"/>
      <c r="P127" s="286"/>
      <c r="Q127" s="286"/>
      <c r="R127" s="286"/>
      <c r="S127" s="286"/>
      <c r="T127" s="286"/>
      <c r="U127" s="286"/>
      <c r="V127" s="286"/>
      <c r="W127" s="286"/>
      <c r="X127" s="286"/>
      <c r="Y127" s="286"/>
      <c r="Z127" s="286"/>
    </row>
    <row r="128" ht="57.0" customHeight="1">
      <c r="A128" s="284" t="s">
        <v>989</v>
      </c>
      <c r="K128" s="286"/>
      <c r="L128" s="286"/>
      <c r="M128" s="286"/>
      <c r="N128" s="286"/>
      <c r="O128" s="286"/>
      <c r="P128" s="286"/>
      <c r="Q128" s="286"/>
      <c r="R128" s="286"/>
      <c r="S128" s="286"/>
      <c r="T128" s="286"/>
      <c r="U128" s="286"/>
      <c r="V128" s="286"/>
      <c r="W128" s="286"/>
      <c r="X128" s="286"/>
      <c r="Y128" s="286"/>
      <c r="Z128" s="286"/>
    </row>
    <row r="129" ht="57.0" customHeight="1">
      <c r="A129" s="284" t="s">
        <v>990</v>
      </c>
      <c r="K129" s="286"/>
      <c r="L129" s="286"/>
      <c r="M129" s="286"/>
      <c r="N129" s="286"/>
      <c r="O129" s="286"/>
      <c r="P129" s="286"/>
      <c r="Q129" s="286"/>
      <c r="R129" s="286"/>
      <c r="S129" s="286"/>
      <c r="T129" s="286"/>
      <c r="U129" s="286"/>
      <c r="V129" s="286"/>
      <c r="W129" s="286"/>
      <c r="X129" s="286"/>
      <c r="Y129" s="286"/>
      <c r="Z129" s="286"/>
    </row>
    <row r="130" ht="57.0" customHeight="1">
      <c r="A130" s="284" t="s">
        <v>991</v>
      </c>
      <c r="K130" s="286"/>
      <c r="L130" s="286"/>
      <c r="M130" s="286"/>
      <c r="N130" s="286"/>
      <c r="O130" s="286"/>
      <c r="P130" s="286"/>
      <c r="Q130" s="286"/>
      <c r="R130" s="286"/>
      <c r="S130" s="286"/>
      <c r="T130" s="286"/>
      <c r="U130" s="286"/>
      <c r="V130" s="286"/>
      <c r="W130" s="286"/>
      <c r="X130" s="286"/>
      <c r="Y130" s="286"/>
      <c r="Z130" s="286"/>
    </row>
    <row r="131" ht="57.0" customHeight="1">
      <c r="A131" s="284" t="s">
        <v>992</v>
      </c>
      <c r="K131" s="286"/>
      <c r="L131" s="286"/>
      <c r="M131" s="286"/>
      <c r="N131" s="286"/>
      <c r="O131" s="286"/>
      <c r="P131" s="286"/>
      <c r="Q131" s="286"/>
      <c r="R131" s="286"/>
      <c r="S131" s="286"/>
      <c r="T131" s="286"/>
      <c r="U131" s="286"/>
      <c r="V131" s="286"/>
      <c r="W131" s="286"/>
      <c r="X131" s="286"/>
      <c r="Y131" s="286"/>
      <c r="Z131" s="286"/>
    </row>
    <row r="132" ht="57.0" customHeight="1">
      <c r="A132" s="284" t="s">
        <v>993</v>
      </c>
      <c r="K132" s="286"/>
      <c r="L132" s="286"/>
      <c r="M132" s="286"/>
      <c r="N132" s="286"/>
      <c r="O132" s="286"/>
      <c r="P132" s="286"/>
      <c r="Q132" s="286"/>
      <c r="R132" s="286"/>
      <c r="S132" s="286"/>
      <c r="T132" s="286"/>
      <c r="U132" s="286"/>
      <c r="V132" s="286"/>
      <c r="W132" s="286"/>
      <c r="X132" s="286"/>
      <c r="Y132" s="286"/>
      <c r="Z132" s="286"/>
    </row>
    <row r="133" ht="57.0" customHeight="1">
      <c r="A133" s="284" t="s">
        <v>994</v>
      </c>
      <c r="K133" s="286"/>
      <c r="L133" s="286"/>
      <c r="M133" s="286"/>
      <c r="N133" s="286"/>
      <c r="O133" s="286"/>
      <c r="P133" s="286"/>
      <c r="Q133" s="286"/>
      <c r="R133" s="286"/>
      <c r="S133" s="286"/>
      <c r="T133" s="286"/>
      <c r="U133" s="286"/>
      <c r="V133" s="286"/>
      <c r="W133" s="286"/>
      <c r="X133" s="286"/>
      <c r="Y133" s="286"/>
      <c r="Z133" s="286"/>
    </row>
    <row r="134" ht="57.0" customHeight="1">
      <c r="A134" s="284" t="s">
        <v>995</v>
      </c>
      <c r="K134" s="286"/>
      <c r="L134" s="286"/>
      <c r="M134" s="286"/>
      <c r="N134" s="286"/>
      <c r="O134" s="286"/>
      <c r="P134" s="286"/>
      <c r="Q134" s="286"/>
      <c r="R134" s="286"/>
      <c r="S134" s="286"/>
      <c r="T134" s="286"/>
      <c r="U134" s="286"/>
      <c r="V134" s="286"/>
      <c r="W134" s="286"/>
      <c r="X134" s="286"/>
      <c r="Y134" s="286"/>
      <c r="Z134" s="286"/>
    </row>
    <row r="135" ht="57.0" customHeight="1">
      <c r="A135" s="284" t="s">
        <v>996</v>
      </c>
      <c r="K135" s="286"/>
      <c r="L135" s="286"/>
      <c r="M135" s="286"/>
      <c r="N135" s="286"/>
      <c r="O135" s="286"/>
      <c r="P135" s="286"/>
      <c r="Q135" s="286"/>
      <c r="R135" s="286"/>
      <c r="S135" s="286"/>
      <c r="T135" s="286"/>
      <c r="U135" s="286"/>
      <c r="V135" s="286"/>
      <c r="W135" s="286"/>
      <c r="X135" s="286"/>
      <c r="Y135" s="286"/>
      <c r="Z135" s="286"/>
    </row>
    <row r="136" ht="57.0" customHeight="1">
      <c r="A136" s="284" t="s">
        <v>997</v>
      </c>
      <c r="K136" s="286"/>
      <c r="L136" s="286"/>
      <c r="M136" s="286"/>
      <c r="N136" s="286"/>
      <c r="O136" s="286"/>
      <c r="P136" s="286"/>
      <c r="Q136" s="286"/>
      <c r="R136" s="286"/>
      <c r="S136" s="286"/>
      <c r="T136" s="286"/>
      <c r="U136" s="286"/>
      <c r="V136" s="286"/>
      <c r="W136" s="286"/>
      <c r="X136" s="286"/>
      <c r="Y136" s="286"/>
      <c r="Z136" s="286"/>
    </row>
    <row r="137" ht="57.0" customHeight="1">
      <c r="A137" s="284" t="s">
        <v>998</v>
      </c>
      <c r="K137" s="286"/>
      <c r="L137" s="286"/>
      <c r="M137" s="286"/>
      <c r="N137" s="286"/>
      <c r="O137" s="286"/>
      <c r="P137" s="286"/>
      <c r="Q137" s="286"/>
      <c r="R137" s="286"/>
      <c r="S137" s="286"/>
      <c r="T137" s="286"/>
      <c r="U137" s="286"/>
      <c r="V137" s="286"/>
      <c r="W137" s="286"/>
      <c r="X137" s="286"/>
      <c r="Y137" s="286"/>
      <c r="Z137" s="286"/>
    </row>
    <row r="138" ht="57.0" customHeight="1">
      <c r="A138" s="284" t="s">
        <v>999</v>
      </c>
      <c r="K138" s="286"/>
      <c r="L138" s="286"/>
      <c r="M138" s="286"/>
      <c r="N138" s="286"/>
      <c r="O138" s="286"/>
      <c r="P138" s="286"/>
      <c r="Q138" s="286"/>
      <c r="R138" s="286"/>
      <c r="S138" s="286"/>
      <c r="T138" s="286"/>
      <c r="U138" s="286"/>
      <c r="V138" s="286"/>
      <c r="W138" s="286"/>
      <c r="X138" s="286"/>
      <c r="Y138" s="286"/>
      <c r="Z138" s="286"/>
    </row>
    <row r="139" ht="36.0" customHeight="1">
      <c r="A139" s="284"/>
      <c r="B139" s="284"/>
      <c r="C139" s="284"/>
      <c r="D139" s="284"/>
      <c r="E139" s="284"/>
      <c r="F139" s="284"/>
      <c r="G139" s="284"/>
      <c r="H139" s="284"/>
      <c r="I139" s="284"/>
      <c r="J139" s="284"/>
      <c r="K139" s="286"/>
      <c r="L139" s="286"/>
      <c r="M139" s="286"/>
      <c r="N139" s="286"/>
      <c r="O139" s="286"/>
      <c r="P139" s="286"/>
      <c r="Q139" s="286"/>
      <c r="R139" s="286"/>
      <c r="S139" s="286"/>
      <c r="T139" s="286"/>
      <c r="U139" s="286"/>
      <c r="V139" s="286"/>
      <c r="W139" s="286"/>
      <c r="X139" s="286"/>
      <c r="Y139" s="286"/>
      <c r="Z139" s="286"/>
    </row>
    <row r="140" ht="36.0" customHeight="1">
      <c r="A140" s="169"/>
      <c r="B140" s="169"/>
      <c r="C140" s="169"/>
      <c r="D140" s="169"/>
      <c r="E140" s="169"/>
      <c r="F140" s="169"/>
      <c r="G140" s="169"/>
      <c r="H140" s="169"/>
      <c r="I140" s="169"/>
      <c r="J140" s="169"/>
      <c r="K140" s="286"/>
      <c r="L140" s="286"/>
      <c r="M140" s="286"/>
      <c r="N140" s="286"/>
      <c r="O140" s="286"/>
      <c r="P140" s="286"/>
      <c r="Q140" s="286"/>
      <c r="R140" s="286"/>
      <c r="S140" s="286"/>
      <c r="T140" s="286"/>
      <c r="U140" s="286"/>
      <c r="V140" s="286"/>
      <c r="W140" s="286"/>
      <c r="X140" s="286"/>
      <c r="Y140" s="286"/>
      <c r="Z140" s="286"/>
    </row>
    <row r="141" ht="36.0" customHeight="1">
      <c r="A141" s="286"/>
      <c r="B141" s="286"/>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row>
    <row r="142" ht="36.0" customHeight="1">
      <c r="A142" s="283" t="s">
        <v>1000</v>
      </c>
      <c r="B142" s="9"/>
      <c r="C142" s="9"/>
      <c r="D142" s="9"/>
      <c r="E142" s="9"/>
      <c r="F142" s="9"/>
      <c r="G142" s="9"/>
      <c r="H142" s="9"/>
      <c r="I142" s="9"/>
      <c r="J142" s="10"/>
      <c r="K142" s="288"/>
      <c r="L142" s="288"/>
      <c r="M142" s="288"/>
      <c r="N142" s="288"/>
      <c r="O142" s="288"/>
      <c r="P142" s="288"/>
      <c r="Q142" s="288"/>
      <c r="R142" s="288"/>
      <c r="S142" s="288"/>
      <c r="T142" s="288"/>
      <c r="U142" s="288"/>
      <c r="V142" s="288"/>
      <c r="W142" s="288"/>
      <c r="X142" s="288"/>
      <c r="Y142" s="288"/>
      <c r="Z142" s="288"/>
    </row>
    <row r="143" ht="36.0" customHeight="1">
      <c r="A143" s="169"/>
      <c r="K143" s="286"/>
      <c r="L143" s="286"/>
      <c r="M143" s="286"/>
      <c r="N143" s="286"/>
      <c r="O143" s="286"/>
      <c r="P143" s="286"/>
      <c r="Q143" s="286"/>
      <c r="R143" s="286"/>
      <c r="S143" s="286"/>
      <c r="T143" s="286"/>
      <c r="U143" s="286"/>
      <c r="V143" s="286"/>
      <c r="W143" s="286"/>
      <c r="X143" s="286"/>
      <c r="Y143" s="286"/>
      <c r="Z143" s="286"/>
    </row>
    <row r="144" ht="66.75" customHeight="1">
      <c r="A144" s="284" t="s">
        <v>1001</v>
      </c>
      <c r="K144" s="286"/>
      <c r="L144" s="286"/>
      <c r="M144" s="286"/>
      <c r="N144" s="286"/>
      <c r="O144" s="286"/>
      <c r="P144" s="286"/>
      <c r="Q144" s="286"/>
      <c r="R144" s="286"/>
      <c r="S144" s="286"/>
      <c r="T144" s="286"/>
      <c r="U144" s="286"/>
      <c r="V144" s="286"/>
      <c r="W144" s="286"/>
      <c r="X144" s="286"/>
      <c r="Y144" s="286"/>
      <c r="Z144" s="286"/>
    </row>
    <row r="145" ht="46.5" customHeight="1">
      <c r="A145" s="284" t="s">
        <v>1002</v>
      </c>
      <c r="K145" s="286"/>
      <c r="L145" s="286"/>
      <c r="M145" s="286"/>
      <c r="N145" s="286"/>
      <c r="O145" s="286"/>
      <c r="P145" s="286"/>
      <c r="Q145" s="286"/>
      <c r="R145" s="286"/>
      <c r="S145" s="286"/>
      <c r="T145" s="286"/>
      <c r="U145" s="286"/>
      <c r="V145" s="286"/>
      <c r="W145" s="286"/>
      <c r="X145" s="286"/>
      <c r="Y145" s="286"/>
      <c r="Z145" s="286"/>
    </row>
    <row r="146" ht="60.0" customHeight="1">
      <c r="A146" s="284" t="s">
        <v>1003</v>
      </c>
      <c r="K146" s="286"/>
      <c r="L146" s="286"/>
      <c r="M146" s="286"/>
      <c r="N146" s="286"/>
      <c r="O146" s="286"/>
      <c r="P146" s="286"/>
      <c r="Q146" s="286"/>
      <c r="R146" s="286"/>
      <c r="S146" s="286"/>
      <c r="T146" s="286"/>
      <c r="U146" s="286"/>
      <c r="V146" s="286"/>
      <c r="W146" s="286"/>
      <c r="X146" s="286"/>
      <c r="Y146" s="286"/>
      <c r="Z146" s="286"/>
    </row>
    <row r="147" ht="36.0" customHeight="1">
      <c r="A147" s="284" t="s">
        <v>1004</v>
      </c>
      <c r="K147" s="286"/>
      <c r="L147" s="286"/>
      <c r="M147" s="286"/>
      <c r="N147" s="286"/>
      <c r="O147" s="286"/>
      <c r="P147" s="286"/>
      <c r="Q147" s="286"/>
      <c r="R147" s="286"/>
      <c r="S147" s="286"/>
      <c r="T147" s="286"/>
      <c r="U147" s="286"/>
      <c r="V147" s="286"/>
      <c r="W147" s="286"/>
      <c r="X147" s="286"/>
      <c r="Y147" s="286"/>
      <c r="Z147" s="286"/>
    </row>
    <row r="148" ht="36.0" customHeight="1">
      <c r="A148" s="284" t="s">
        <v>1005</v>
      </c>
      <c r="K148" s="286"/>
      <c r="L148" s="286"/>
      <c r="M148" s="286"/>
      <c r="N148" s="286"/>
      <c r="O148" s="286"/>
      <c r="P148" s="286"/>
      <c r="Q148" s="286"/>
      <c r="R148" s="286"/>
      <c r="S148" s="286"/>
      <c r="T148" s="286"/>
      <c r="U148" s="286"/>
      <c r="V148" s="286"/>
      <c r="W148" s="286"/>
      <c r="X148" s="286"/>
      <c r="Y148" s="286"/>
      <c r="Z148" s="286"/>
    </row>
    <row r="149" ht="60.0" customHeight="1">
      <c r="A149" s="284" t="s">
        <v>1006</v>
      </c>
      <c r="K149" s="286"/>
      <c r="L149" s="286"/>
      <c r="M149" s="286"/>
      <c r="N149" s="286"/>
      <c r="O149" s="286"/>
      <c r="P149" s="286"/>
      <c r="Q149" s="286"/>
      <c r="R149" s="286"/>
      <c r="S149" s="286"/>
      <c r="T149" s="286"/>
      <c r="U149" s="286"/>
      <c r="V149" s="286"/>
      <c r="W149" s="286"/>
      <c r="X149" s="286"/>
      <c r="Y149" s="286"/>
      <c r="Z149" s="286"/>
    </row>
    <row r="150" ht="36.0" customHeight="1">
      <c r="A150" s="284" t="s">
        <v>1007</v>
      </c>
      <c r="K150" s="286"/>
      <c r="L150" s="286"/>
      <c r="M150" s="286"/>
      <c r="N150" s="286"/>
      <c r="O150" s="286"/>
      <c r="P150" s="286"/>
      <c r="Q150" s="286"/>
      <c r="R150" s="286"/>
      <c r="S150" s="286"/>
      <c r="T150" s="286"/>
      <c r="U150" s="286"/>
      <c r="V150" s="286"/>
      <c r="W150" s="286"/>
      <c r="X150" s="286"/>
      <c r="Y150" s="286"/>
      <c r="Z150" s="286"/>
    </row>
    <row r="151" ht="36.0" customHeight="1">
      <c r="A151" s="284" t="s">
        <v>1008</v>
      </c>
      <c r="K151" s="286"/>
      <c r="L151" s="286"/>
      <c r="M151" s="286"/>
      <c r="N151" s="286"/>
      <c r="O151" s="286"/>
      <c r="P151" s="286"/>
      <c r="Q151" s="286"/>
      <c r="R151" s="286"/>
      <c r="S151" s="286"/>
      <c r="T151" s="286"/>
      <c r="U151" s="286"/>
      <c r="V151" s="286"/>
      <c r="W151" s="286"/>
      <c r="X151" s="286"/>
      <c r="Y151" s="286"/>
      <c r="Z151" s="286"/>
    </row>
    <row r="152" ht="61.5" customHeight="1">
      <c r="A152" s="284" t="s">
        <v>1009</v>
      </c>
      <c r="K152" s="286"/>
      <c r="L152" s="286"/>
      <c r="M152" s="286"/>
      <c r="N152" s="286"/>
      <c r="O152" s="286"/>
      <c r="P152" s="286"/>
      <c r="Q152" s="286"/>
      <c r="R152" s="286"/>
      <c r="S152" s="286"/>
      <c r="T152" s="286"/>
      <c r="U152" s="286"/>
      <c r="V152" s="286"/>
      <c r="W152" s="286"/>
      <c r="X152" s="286"/>
      <c r="Y152" s="286"/>
      <c r="Z152" s="286"/>
    </row>
    <row r="153" ht="18.75" customHeight="1">
      <c r="A153" s="268" t="s">
        <v>1010</v>
      </c>
      <c r="K153" s="286"/>
      <c r="L153" s="286"/>
      <c r="M153" s="286"/>
      <c r="N153" s="286"/>
      <c r="O153" s="286"/>
      <c r="P153" s="286"/>
      <c r="Q153" s="286"/>
      <c r="R153" s="286"/>
      <c r="S153" s="286"/>
      <c r="T153" s="286"/>
      <c r="U153" s="286"/>
      <c r="V153" s="286"/>
      <c r="W153" s="286"/>
      <c r="X153" s="286"/>
      <c r="Y153" s="286"/>
      <c r="Z153" s="286"/>
    </row>
    <row r="154" ht="36.0" customHeight="1">
      <c r="A154" s="169" t="s">
        <v>1011</v>
      </c>
      <c r="K154" s="286"/>
      <c r="L154" s="286"/>
      <c r="M154" s="286"/>
      <c r="N154" s="286"/>
      <c r="O154" s="286"/>
      <c r="P154" s="286"/>
      <c r="Q154" s="286"/>
      <c r="R154" s="286"/>
      <c r="S154" s="286"/>
      <c r="T154" s="286"/>
      <c r="U154" s="286"/>
      <c r="V154" s="286"/>
      <c r="W154" s="286"/>
      <c r="X154" s="286"/>
      <c r="Y154" s="286"/>
      <c r="Z154" s="286"/>
    </row>
    <row r="155" ht="36.0" customHeight="1">
      <c r="A155" s="169" t="s">
        <v>1012</v>
      </c>
      <c r="K155" s="286"/>
      <c r="L155" s="286"/>
      <c r="M155" s="286"/>
      <c r="N155" s="286"/>
      <c r="O155" s="286"/>
      <c r="P155" s="286"/>
      <c r="Q155" s="286"/>
      <c r="R155" s="286"/>
      <c r="S155" s="286"/>
      <c r="T155" s="286"/>
      <c r="U155" s="286"/>
      <c r="V155" s="286"/>
      <c r="W155" s="286"/>
      <c r="X155" s="286"/>
      <c r="Y155" s="286"/>
      <c r="Z155" s="286"/>
    </row>
    <row r="156" ht="36.0" customHeight="1">
      <c r="A156" s="169" t="s">
        <v>1013</v>
      </c>
      <c r="K156" s="286"/>
      <c r="L156" s="286"/>
      <c r="M156" s="286"/>
      <c r="N156" s="286"/>
      <c r="O156" s="286"/>
      <c r="P156" s="286"/>
      <c r="Q156" s="286"/>
      <c r="R156" s="286"/>
      <c r="S156" s="286"/>
      <c r="T156" s="286"/>
      <c r="U156" s="286"/>
      <c r="V156" s="286"/>
      <c r="W156" s="286"/>
      <c r="X156" s="286"/>
      <c r="Y156" s="286"/>
      <c r="Z156" s="286"/>
    </row>
    <row r="157" ht="36.0" customHeight="1">
      <c r="A157" s="169" t="s">
        <v>1014</v>
      </c>
      <c r="K157" s="286"/>
      <c r="L157" s="286"/>
      <c r="M157" s="286"/>
      <c r="N157" s="286"/>
      <c r="O157" s="286"/>
      <c r="P157" s="286"/>
      <c r="Q157" s="286"/>
      <c r="R157" s="286"/>
      <c r="S157" s="286"/>
      <c r="T157" s="286"/>
      <c r="U157" s="286"/>
      <c r="V157" s="286"/>
      <c r="W157" s="286"/>
      <c r="X157" s="286"/>
      <c r="Y157" s="286"/>
      <c r="Z157" s="286"/>
    </row>
    <row r="158" ht="36.0" customHeight="1">
      <c r="A158" s="169" t="s">
        <v>1015</v>
      </c>
      <c r="K158" s="286"/>
      <c r="L158" s="286"/>
      <c r="M158" s="286"/>
      <c r="N158" s="286"/>
      <c r="O158" s="286"/>
      <c r="P158" s="286"/>
      <c r="Q158" s="286"/>
      <c r="R158" s="286"/>
      <c r="S158" s="286"/>
      <c r="T158" s="286"/>
      <c r="U158" s="286"/>
      <c r="V158" s="286"/>
      <c r="W158" s="286"/>
      <c r="X158" s="286"/>
      <c r="Y158" s="286"/>
      <c r="Z158" s="286"/>
    </row>
    <row r="159" ht="36.0" customHeight="1">
      <c r="A159" s="169" t="s">
        <v>1016</v>
      </c>
      <c r="K159" s="286"/>
      <c r="L159" s="286"/>
      <c r="M159" s="286"/>
      <c r="N159" s="286"/>
      <c r="O159" s="286"/>
      <c r="P159" s="286"/>
      <c r="Q159" s="286"/>
      <c r="R159" s="286"/>
      <c r="S159" s="286"/>
      <c r="T159" s="286"/>
      <c r="U159" s="286"/>
      <c r="V159" s="286"/>
      <c r="W159" s="286"/>
      <c r="X159" s="286"/>
      <c r="Y159" s="286"/>
      <c r="Z159" s="286"/>
    </row>
    <row r="160" ht="36.0" customHeight="1">
      <c r="A160" s="169" t="s">
        <v>1017</v>
      </c>
      <c r="K160" s="286"/>
      <c r="L160" s="286"/>
      <c r="M160" s="286"/>
      <c r="N160" s="286"/>
      <c r="O160" s="286"/>
      <c r="P160" s="286"/>
      <c r="Q160" s="286"/>
      <c r="R160" s="286"/>
      <c r="S160" s="286"/>
      <c r="T160" s="286"/>
      <c r="U160" s="286"/>
      <c r="V160" s="286"/>
      <c r="W160" s="286"/>
      <c r="X160" s="286"/>
      <c r="Y160" s="286"/>
      <c r="Z160" s="286"/>
    </row>
    <row r="161" ht="36.0" customHeight="1">
      <c r="A161" s="169" t="s">
        <v>1018</v>
      </c>
      <c r="K161" s="286"/>
      <c r="L161" s="286"/>
      <c r="M161" s="286"/>
      <c r="N161" s="286"/>
      <c r="O161" s="286"/>
      <c r="P161" s="286"/>
      <c r="Q161" s="286"/>
      <c r="R161" s="286"/>
      <c r="S161" s="286"/>
      <c r="T161" s="286"/>
      <c r="U161" s="286"/>
      <c r="V161" s="286"/>
      <c r="W161" s="286"/>
      <c r="X161" s="286"/>
      <c r="Y161" s="286"/>
      <c r="Z161" s="286"/>
    </row>
    <row r="162" ht="36.0" customHeight="1">
      <c r="A162" s="169" t="s">
        <v>1019</v>
      </c>
      <c r="K162" s="286"/>
      <c r="L162" s="286"/>
      <c r="M162" s="286"/>
      <c r="N162" s="286"/>
      <c r="O162" s="286"/>
      <c r="P162" s="286"/>
      <c r="Q162" s="286"/>
      <c r="R162" s="286"/>
      <c r="S162" s="286"/>
      <c r="T162" s="286"/>
      <c r="U162" s="286"/>
      <c r="V162" s="286"/>
      <c r="W162" s="286"/>
      <c r="X162" s="286"/>
      <c r="Y162" s="286"/>
      <c r="Z162" s="286"/>
    </row>
    <row r="163" ht="36.0" customHeight="1">
      <c r="A163" s="169"/>
      <c r="B163" s="286"/>
      <c r="C163" s="286"/>
      <c r="D163" s="286"/>
      <c r="E163" s="286"/>
      <c r="F163" s="286"/>
      <c r="G163" s="286"/>
      <c r="H163" s="286"/>
      <c r="I163" s="286"/>
      <c r="J163" s="286"/>
      <c r="K163" s="286"/>
      <c r="L163" s="286"/>
      <c r="M163" s="286"/>
      <c r="N163" s="286"/>
      <c r="O163" s="286"/>
      <c r="P163" s="286"/>
      <c r="Q163" s="286"/>
      <c r="R163" s="286"/>
      <c r="S163" s="286"/>
      <c r="T163" s="286"/>
      <c r="U163" s="286"/>
      <c r="V163" s="286"/>
      <c r="W163" s="286"/>
      <c r="X163" s="286"/>
      <c r="Y163" s="286"/>
      <c r="Z163" s="286"/>
    </row>
    <row r="164" ht="42.75" customHeight="1">
      <c r="A164" s="284" t="s">
        <v>1020</v>
      </c>
      <c r="K164" s="286"/>
      <c r="L164" s="286"/>
      <c r="M164" s="286"/>
      <c r="N164" s="286"/>
      <c r="O164" s="286"/>
      <c r="P164" s="286"/>
      <c r="Q164" s="286"/>
      <c r="R164" s="286"/>
      <c r="S164" s="286"/>
      <c r="T164" s="286"/>
      <c r="U164" s="286"/>
      <c r="V164" s="286"/>
      <c r="W164" s="286"/>
      <c r="X164" s="286"/>
      <c r="Y164" s="286"/>
      <c r="Z164" s="286"/>
    </row>
    <row r="165" ht="40.5" customHeight="1">
      <c r="A165" s="284" t="s">
        <v>1021</v>
      </c>
      <c r="K165" s="286"/>
      <c r="L165" s="286"/>
      <c r="M165" s="286"/>
      <c r="N165" s="286"/>
      <c r="O165" s="286"/>
      <c r="P165" s="286"/>
      <c r="Q165" s="286"/>
      <c r="R165" s="286"/>
      <c r="S165" s="286"/>
      <c r="T165" s="286"/>
      <c r="U165" s="286"/>
      <c r="V165" s="286"/>
      <c r="W165" s="286"/>
      <c r="X165" s="286"/>
      <c r="Y165" s="286"/>
      <c r="Z165" s="286"/>
    </row>
    <row r="166" ht="36.0" customHeight="1">
      <c r="A166" s="169"/>
      <c r="B166" s="286"/>
      <c r="C166" s="286"/>
      <c r="D166" s="286"/>
      <c r="E166" s="286"/>
      <c r="F166" s="286"/>
      <c r="G166" s="286"/>
      <c r="H166" s="286"/>
      <c r="I166" s="286"/>
      <c r="J166" s="286"/>
      <c r="K166" s="286"/>
      <c r="L166" s="286"/>
      <c r="M166" s="286"/>
      <c r="N166" s="286"/>
      <c r="O166" s="286"/>
      <c r="P166" s="286"/>
      <c r="Q166" s="286"/>
      <c r="R166" s="286"/>
      <c r="S166" s="286"/>
      <c r="T166" s="286"/>
      <c r="U166" s="286"/>
      <c r="V166" s="286"/>
      <c r="W166" s="286"/>
      <c r="X166" s="286"/>
      <c r="Y166" s="286"/>
      <c r="Z166" s="286"/>
    </row>
    <row r="167" ht="36.0" customHeight="1">
      <c r="A167" s="286"/>
      <c r="B167" s="286"/>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row>
    <row r="168" ht="36.0" customHeight="1">
      <c r="A168" s="286"/>
      <c r="B168" s="286"/>
      <c r="C168" s="286"/>
      <c r="D168" s="286"/>
      <c r="E168" s="286"/>
      <c r="F168" s="286"/>
      <c r="G168" s="286"/>
      <c r="H168" s="286"/>
      <c r="I168" s="286"/>
      <c r="J168" s="286"/>
      <c r="K168" s="286"/>
      <c r="L168" s="286"/>
      <c r="M168" s="286"/>
      <c r="N168" s="286"/>
      <c r="O168" s="286"/>
      <c r="P168" s="286"/>
      <c r="Q168" s="286"/>
      <c r="R168" s="286"/>
      <c r="S168" s="286"/>
      <c r="T168" s="286"/>
      <c r="U168" s="286"/>
      <c r="V168" s="286"/>
      <c r="W168" s="286"/>
      <c r="X168" s="286"/>
      <c r="Y168" s="286"/>
      <c r="Z168" s="286"/>
    </row>
    <row r="169" ht="36.0"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36.0"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36.0"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36.0"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36.0"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36.0"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36.0"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36.0"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36.0"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36.0"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36.0"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36.0"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36.0"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36.0"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36.0"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36.0"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36.0"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36.0"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36.0"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36.0"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36.0"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36.0"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36.0"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36.0"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36.0"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36.0"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36.0"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36.0"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36.0"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36.0"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36.0"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36.0"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36.0"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36.0"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36.0"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36.0"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36.0"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36.0"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36.0"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36.0"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36.0"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36.0"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36.0"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36.0"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36.0"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36.0"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36.0"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36.0"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36.0"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36.0"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36.0"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36.0"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36.0"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36.0"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36.0"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36.0"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36.0"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36.0"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36.0"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36.0"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36.0"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36.0"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36.0"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36.0"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36.0"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36.0"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36.0"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36.0"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36.0"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36.0"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36.0"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36.0"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36.0"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36.0"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36.0"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36.0"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36.0"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36.0"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36.0"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36.0"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36.0"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36.0"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36.0"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36.0"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36.0"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36.0"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36.0"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36.0"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36.0"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36.0"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36.0"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36.0"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36.0"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36.0"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36.0"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36.0"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36.0"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36.0"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36.0"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36.0"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36.0"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36.0"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36.0"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36.0"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36.0"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36.0"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36.0"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36.0"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36.0"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36.0"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36.0"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36.0"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36.0"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36.0"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36.0"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36.0"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36.0"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36.0"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36.0"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36.0"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36.0"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36.0"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36.0"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36.0"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36.0"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36.0"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36.0"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36.0"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36.0"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36.0"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36.0"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36.0"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36.0"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36.0"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36.0"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36.0"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36.0"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36.0"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36.0"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36.0"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36.0"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36.0"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36.0"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36.0"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36.0"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36.0"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36.0"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36.0"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36.0"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36.0"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36.0"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36.0"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36.0"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36.0"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36.0"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36.0"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36.0"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36.0"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36.0"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36.0"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36.0"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36.0"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36.0"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36.0"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36.0"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36.0"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36.0"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36.0"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36.0"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36.0"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36.0"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36.0"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36.0"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36.0"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36.0"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36.0"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36.0"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36.0"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36.0"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36.0"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36.0"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36.0"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36.0"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36.0"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36.0"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36.0"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36.0"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36.0"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36.0"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36.0"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36.0"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36.0"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36.0"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36.0"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36.0"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36.0"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36.0"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36.0"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36.0"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36.0"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36.0"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36.0"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36.0"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36.0"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36.0"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36.0"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36.0"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36.0"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36.0"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36.0"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36.0"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36.0"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36.0"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36.0"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36.0"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36.0"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36.0"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36.0"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36.0"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36.0"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36.0"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36.0"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36.0"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36.0"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36.0"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36.0"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36.0"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36.0"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36.0"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36.0"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36.0"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36.0"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36.0"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36.0"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36.0"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36.0"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36.0"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36.0"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36.0"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36.0"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36.0"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36.0"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36.0"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36.0"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36.0"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36.0"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36.0"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36.0"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36.0"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36.0"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36.0"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36.0"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36.0"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36.0"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36.0"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36.0"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36.0"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36.0"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36.0"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36.0"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36.0"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36.0"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36.0"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36.0"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36.0"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36.0"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36.0"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36.0"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36.0"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36.0"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36.0"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36.0"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36.0"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36.0"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36.0"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36.0"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36.0"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36.0"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36.0"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36.0"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36.0"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36.0"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36.0"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36.0"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36.0"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36.0"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36.0"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36.0"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36.0"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36.0"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36.0"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36.0"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36.0"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36.0"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36.0"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36.0"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36.0"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36.0"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36.0"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36.0"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36.0"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36.0"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36.0"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36.0"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36.0"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36.0"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36.0"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36.0"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36.0"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36.0"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36.0"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36.0"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36.0"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36.0"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36.0"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36.0"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36.0"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36.0"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36.0"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36.0"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36.0"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36.0"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36.0"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36.0"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36.0"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36.0"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36.0"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36.0"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36.0"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36.0"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36.0"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36.0"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36.0"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36.0"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36.0"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36.0"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36.0"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36.0"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36.0"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36.0"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36.0"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36.0"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36.0"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36.0"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36.0"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36.0"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36.0"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36.0"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36.0"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36.0"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36.0"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36.0"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36.0"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36.0"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36.0"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36.0"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36.0"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36.0"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36.0"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36.0"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36.0"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36.0"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36.0"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36.0"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36.0"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36.0"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36.0"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36.0"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36.0"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36.0"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36.0"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36.0"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36.0"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36.0"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36.0"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36.0"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36.0"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36.0"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36.0"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36.0"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36.0"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36.0"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36.0"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36.0"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36.0"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36.0"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36.0"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36.0"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36.0"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36.0"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36.0"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36.0"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36.0"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36.0"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36.0"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36.0"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36.0"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36.0"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36.0"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36.0"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36.0"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36.0"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36.0"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36.0"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36.0"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36.0"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36.0"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36.0"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36.0"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36.0"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36.0"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36.0"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36.0"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36.0"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36.0"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36.0"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36.0"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36.0"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36.0"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36.0"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36.0"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36.0"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36.0"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36.0"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36.0"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36.0"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36.0"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36.0"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36.0"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36.0"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36.0"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36.0"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36.0"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36.0"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36.0"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36.0"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36.0"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36.0"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36.0"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36.0"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36.0"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36.0"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36.0"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36.0"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36.0"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36.0"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36.0"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36.0"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36.0"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36.0"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36.0"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36.0"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36.0"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36.0"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36.0"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36.0"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36.0"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36.0"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36.0"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36.0"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36.0"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36.0"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36.0"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36.0"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36.0"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36.0"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36.0"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36.0"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36.0"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36.0"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36.0"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36.0"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36.0"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36.0"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36.0"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36.0"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36.0"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36.0"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36.0"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36.0"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36.0"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36.0"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36.0"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36.0"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36.0"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36.0"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36.0"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36.0"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36.0"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36.0"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36.0"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36.0"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36.0"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36.0"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36.0"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36.0"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36.0"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36.0"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36.0"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36.0"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36.0"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36.0"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36.0"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36.0"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36.0"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36.0"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36.0"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36.0"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36.0"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36.0"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36.0"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36.0"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36.0"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36.0"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36.0"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36.0"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36.0"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36.0"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36.0"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36.0"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36.0"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36.0"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36.0"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36.0"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36.0"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36.0"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36.0"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36.0"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36.0"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36.0"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36.0"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36.0"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36.0"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36.0"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36.0"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36.0"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36.0"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36.0"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36.0"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36.0"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36.0"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36.0"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36.0"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36.0"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36.0"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36.0"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36.0"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36.0"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36.0"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36.0"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36.0"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36.0"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36.0"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36.0"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36.0"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36.0"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36.0"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36.0"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36.0"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36.0"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36.0"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36.0"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36.0"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36.0"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36.0"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36.0"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36.0"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36.0"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36.0"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36.0"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36.0"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36.0"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36.0"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36.0"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36.0"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36.0"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36.0"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36.0"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36.0"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36.0"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36.0"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36.0"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36.0"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36.0"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36.0"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36.0"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36.0"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36.0"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36.0"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36.0"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36.0"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36.0"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36.0"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36.0"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36.0"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36.0"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36.0"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36.0"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36.0"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36.0"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36.0"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36.0"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36.0"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36.0"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36.0"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36.0"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36.0"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36.0"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36.0"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36.0"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36.0"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36.0"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36.0"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36.0"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36.0"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36.0"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36.0"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36.0"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36.0"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36.0"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36.0"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36.0"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36.0"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36.0"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36.0"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36.0"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36.0"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36.0"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36.0"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36.0"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36.0"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36.0"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36.0"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36.0"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36.0"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36.0"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36.0"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36.0"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36.0"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36.0"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36.0"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36.0"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36.0"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36.0"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36.0"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36.0"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36.0"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36.0"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36.0"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36.0"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36.0"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36.0"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36.0"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36.0"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36.0"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36.0"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36.0"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36.0"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36.0"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36.0"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36.0"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36.0"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36.0"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36.0"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36.0"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36.0"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36.0"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36.0"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36.0"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36.0"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36.0"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36.0"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36.0"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36.0"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36.0"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36.0"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36.0"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36.0"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36.0"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36.0"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36.0"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36.0"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36.0"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36.0"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36.0"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36.0"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36.0"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36.0"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36.0"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36.0"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36.0"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36.0"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36.0"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36.0"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36.0"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36.0"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36.0"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36.0"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36.0"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36.0"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36.0"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36.0"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36.0"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36.0"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36.0"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36.0"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36.0"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36.0"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36.0"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36.0"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36.0"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36.0"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36.0"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36.0"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36.0"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36.0"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36.0"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36.0"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36.0"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36.0"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36.0"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36.0"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36.0"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36.0"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36.0"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36.0"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36.0"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36.0"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36.0"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36.0"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36.0"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36.0"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36.0"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36.0"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36.0"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36.0"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36.0"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36.0"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36.0"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36.0"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36.0"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36.0"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36.0"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36.0"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36.0"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36.0"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36.0"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36.0"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36.0"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36.0"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36.0"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36.0"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36.0"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36.0"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36.0"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36.0"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36.0"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36.0"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36.0"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36.0"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36.0"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36.0"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36.0"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36.0"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36.0"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36.0"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36.0"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36.0"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36.0"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36.0"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36.0"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36.0"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36.0"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36.0"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36.0"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36.0"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36.0"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36.0"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36.0"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36.0"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36.0"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36.0"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36.0"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36.0"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36.0"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36.0"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36.0"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36.0"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36.0"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36.0"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36.0"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36.0"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36.0"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36.0"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36.0"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36.0"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36.0"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36.0"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36.0"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36.0"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36.0"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36.0"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36.0"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36.0"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36.0"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36.0"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36.0"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36.0"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36.0"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36.0"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36.0"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36.0"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36.0"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36.0"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36.0"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36.0"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36.0"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36.0"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36.0"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36.0"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36.0"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36.0"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36.0"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36.0"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36.0"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36.0"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36.0"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36.0"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36.0"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36.0"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36.0"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36.0"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59">
    <mergeCell ref="A1:J1"/>
    <mergeCell ref="A2:J2"/>
    <mergeCell ref="A3:J3"/>
    <mergeCell ref="A4:J4"/>
    <mergeCell ref="A5:J5"/>
    <mergeCell ref="A7:J7"/>
    <mergeCell ref="A8:J8"/>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J27"/>
    <mergeCell ref="A28:J28"/>
    <mergeCell ref="A29:J29"/>
    <mergeCell ref="A30:J30"/>
    <mergeCell ref="A31:J31"/>
    <mergeCell ref="A32:J32"/>
    <mergeCell ref="A33:J33"/>
    <mergeCell ref="A34:J34"/>
    <mergeCell ref="A35:J35"/>
    <mergeCell ref="A36:J36"/>
    <mergeCell ref="A37:J37"/>
    <mergeCell ref="A38:J38"/>
    <mergeCell ref="A39:J39"/>
    <mergeCell ref="A40:J40"/>
    <mergeCell ref="A41:J41"/>
    <mergeCell ref="A42:J42"/>
    <mergeCell ref="A43:J43"/>
    <mergeCell ref="A44:J44"/>
    <mergeCell ref="A45:J45"/>
    <mergeCell ref="A46:J46"/>
    <mergeCell ref="A47:J47"/>
    <mergeCell ref="A48:J48"/>
    <mergeCell ref="A49:J49"/>
    <mergeCell ref="A50:J50"/>
    <mergeCell ref="A51:J51"/>
    <mergeCell ref="A52:J52"/>
    <mergeCell ref="A53:J53"/>
    <mergeCell ref="A54:J54"/>
    <mergeCell ref="A55:J55"/>
    <mergeCell ref="A56:J56"/>
    <mergeCell ref="A57:J57"/>
    <mergeCell ref="A58:J58"/>
    <mergeCell ref="A59:J59"/>
    <mergeCell ref="A60:J60"/>
    <mergeCell ref="A61:J61"/>
    <mergeCell ref="A62:J62"/>
    <mergeCell ref="A63:J63"/>
    <mergeCell ref="A64:J64"/>
    <mergeCell ref="A65:J65"/>
    <mergeCell ref="A66:J66"/>
    <mergeCell ref="A67:J67"/>
    <mergeCell ref="A68:J68"/>
    <mergeCell ref="A69:J69"/>
    <mergeCell ref="A70:J70"/>
    <mergeCell ref="A71:J71"/>
    <mergeCell ref="A72:J72"/>
    <mergeCell ref="A73:J73"/>
    <mergeCell ref="A74:J74"/>
    <mergeCell ref="A75:J75"/>
    <mergeCell ref="A76:J76"/>
    <mergeCell ref="A77:J77"/>
    <mergeCell ref="A78:J78"/>
    <mergeCell ref="A79:J79"/>
    <mergeCell ref="A80:J80"/>
    <mergeCell ref="A81:J81"/>
    <mergeCell ref="A82:J82"/>
    <mergeCell ref="A83:J83"/>
    <mergeCell ref="A84:J84"/>
    <mergeCell ref="A85:J85"/>
    <mergeCell ref="A86:J86"/>
    <mergeCell ref="A87:J87"/>
    <mergeCell ref="A88:J88"/>
    <mergeCell ref="A89:J89"/>
    <mergeCell ref="A90:J90"/>
    <mergeCell ref="A91:J91"/>
    <mergeCell ref="A92:J92"/>
    <mergeCell ref="A93:J93"/>
    <mergeCell ref="A94:J94"/>
    <mergeCell ref="A95:J95"/>
    <mergeCell ref="A96:J96"/>
    <mergeCell ref="A97:J97"/>
    <mergeCell ref="A98:J98"/>
    <mergeCell ref="A99:J99"/>
    <mergeCell ref="A100:J100"/>
    <mergeCell ref="A160:J160"/>
    <mergeCell ref="A161:J161"/>
    <mergeCell ref="A162:J162"/>
    <mergeCell ref="A164:J164"/>
    <mergeCell ref="A165:J165"/>
    <mergeCell ref="A153:J153"/>
    <mergeCell ref="A154:J154"/>
    <mergeCell ref="A155:J155"/>
    <mergeCell ref="A156:J156"/>
    <mergeCell ref="A157:J157"/>
    <mergeCell ref="A158:J158"/>
    <mergeCell ref="A159:J159"/>
    <mergeCell ref="A101:J101"/>
    <mergeCell ref="A102:J102"/>
    <mergeCell ref="A103:J103"/>
    <mergeCell ref="A104:J104"/>
    <mergeCell ref="A105:J105"/>
    <mergeCell ref="A106:J106"/>
    <mergeCell ref="A107:J107"/>
    <mergeCell ref="A108:J108"/>
    <mergeCell ref="A109:J109"/>
    <mergeCell ref="A110:J110"/>
    <mergeCell ref="A111:J111"/>
    <mergeCell ref="A112:J112"/>
    <mergeCell ref="A113:J113"/>
    <mergeCell ref="A114:J114"/>
    <mergeCell ref="A115:J115"/>
    <mergeCell ref="A116:J116"/>
    <mergeCell ref="A117:J117"/>
    <mergeCell ref="A118:J118"/>
    <mergeCell ref="A119:J119"/>
    <mergeCell ref="A120:J120"/>
    <mergeCell ref="A121:J121"/>
    <mergeCell ref="A122:J122"/>
    <mergeCell ref="A123:J123"/>
    <mergeCell ref="A124:J124"/>
    <mergeCell ref="A125:J125"/>
    <mergeCell ref="A126:J126"/>
    <mergeCell ref="A127:J127"/>
    <mergeCell ref="A128:J128"/>
    <mergeCell ref="A129:J129"/>
    <mergeCell ref="A130:J130"/>
    <mergeCell ref="A131:J131"/>
    <mergeCell ref="A132:J132"/>
    <mergeCell ref="A133:J133"/>
    <mergeCell ref="A134:J134"/>
    <mergeCell ref="A135:J135"/>
    <mergeCell ref="A136:J136"/>
    <mergeCell ref="A137:J137"/>
    <mergeCell ref="A138:J138"/>
    <mergeCell ref="A142:J142"/>
    <mergeCell ref="A143:J143"/>
    <mergeCell ref="A144:J144"/>
    <mergeCell ref="A145:J145"/>
    <mergeCell ref="A146:J146"/>
    <mergeCell ref="A147:J147"/>
    <mergeCell ref="A148:J148"/>
    <mergeCell ref="A149:J149"/>
    <mergeCell ref="A150:J150"/>
    <mergeCell ref="A151:J151"/>
    <mergeCell ref="A152:J152"/>
  </mergeCells>
  <hyperlinks>
    <hyperlink r:id="rId1" ref="A8"/>
  </hyperlinks>
  <printOptions/>
  <pageMargins bottom="0.75" footer="0.0" header="0.0" left="0.7" right="0.7" top="0.75"/>
  <pageSetup orientation="landscape"/>
  <headerFooter>
    <oddHeader>&amp;L  &amp;C000000  &amp;R  </oddHeader>
    <oddFooter>&amp;C    </oddFooter>
  </headerFooter>
  <rowBreaks count="1" manualBreakCount="1">
    <brk id="140" man="1"/>
  </rowBreaks>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2" width="37.67"/>
    <col customWidth="1" min="3" max="10" width="10.78"/>
    <col customWidth="1" min="11" max="11" width="19.33"/>
    <col customWidth="1" min="12" max="12" width="10.78"/>
    <col customWidth="1" min="13" max="13" width="38.11"/>
    <col customWidth="1" min="14" max="14" width="10.78"/>
    <col customWidth="1" min="15" max="15" width="49.44"/>
    <col customWidth="1" min="16" max="16" width="10.78"/>
    <col customWidth="1" min="17" max="17" width="43.67"/>
    <col customWidth="1" min="18" max="18" width="10.78"/>
    <col customWidth="1" min="19" max="19" width="33.0"/>
    <col customWidth="1" min="20" max="20" width="10.78"/>
    <col customWidth="1" min="21" max="21" width="27.11"/>
    <col customWidth="1" min="22" max="22" width="10.78"/>
    <col customWidth="1" min="23" max="23" width="30.0"/>
    <col customWidth="1" min="24" max="24" width="10.78"/>
    <col customWidth="1" min="25" max="25" width="31.0"/>
    <col customWidth="1" min="26" max="26" width="31.44"/>
    <col customWidth="1" min="27" max="27" width="10.78"/>
    <col customWidth="1" min="28" max="28" width="23.33"/>
    <col customWidth="1" min="29" max="29" width="38.44"/>
    <col customWidth="1" min="30" max="30" width="10.78"/>
    <col customWidth="1" min="31" max="31" width="29.67"/>
    <col customWidth="1" min="32" max="34" width="10.78"/>
    <col customWidth="1" min="35" max="35" width="56.33"/>
    <col customWidth="1" min="36" max="36" width="10.78"/>
    <col customWidth="1" min="37" max="37" width="31.33"/>
    <col customWidth="1" min="38" max="38" width="10.78"/>
    <col customWidth="1" min="39" max="39" width="31.33"/>
    <col customWidth="1" min="40" max="40" width="10.78"/>
    <col customWidth="1" min="41" max="41" width="43.33"/>
    <col customWidth="1" min="42" max="42" width="10.78"/>
    <col customWidth="1" min="43" max="43" width="58.67"/>
    <col customWidth="1" min="44" max="44" width="13.11"/>
    <col customWidth="1" min="45" max="45" width="27.44"/>
    <col customWidth="1" min="46" max="46" width="14.78"/>
    <col customWidth="1" min="47" max="47" width="20.33"/>
  </cols>
  <sheetData>
    <row r="1" ht="15.75" customHeight="1">
      <c r="A1" s="3" t="s">
        <v>1022</v>
      </c>
      <c r="B1" s="3"/>
      <c r="C1" s="3"/>
      <c r="D1" s="3"/>
      <c r="E1" s="3" t="s">
        <v>1023</v>
      </c>
      <c r="F1" s="3"/>
      <c r="G1" s="3"/>
      <c r="H1" s="3" t="s">
        <v>1024</v>
      </c>
      <c r="I1" s="3"/>
      <c r="J1" s="3" t="s">
        <v>1025</v>
      </c>
      <c r="K1" s="3"/>
      <c r="L1" s="3" t="s">
        <v>1026</v>
      </c>
      <c r="M1" s="3"/>
      <c r="N1" s="3"/>
      <c r="O1" s="3" t="s">
        <v>1027</v>
      </c>
      <c r="P1" s="3"/>
      <c r="Q1" s="3"/>
      <c r="R1" s="3"/>
      <c r="S1" s="3" t="s">
        <v>1028</v>
      </c>
      <c r="T1" s="3"/>
      <c r="U1" s="3"/>
      <c r="V1" s="3"/>
      <c r="W1" s="3" t="s">
        <v>1029</v>
      </c>
      <c r="X1" s="3"/>
      <c r="Y1" s="3"/>
      <c r="Z1" s="3" t="s">
        <v>1030</v>
      </c>
      <c r="AA1" s="3"/>
      <c r="AB1" s="3"/>
      <c r="AC1" s="3" t="s">
        <v>1031</v>
      </c>
      <c r="AD1" s="3"/>
      <c r="AE1" s="3"/>
      <c r="AF1" s="3" t="s">
        <v>1032</v>
      </c>
      <c r="AG1" s="3"/>
      <c r="AH1" s="3" t="s">
        <v>1033</v>
      </c>
      <c r="AI1" s="3"/>
      <c r="AJ1" s="3" t="s">
        <v>1034</v>
      </c>
      <c r="AK1" s="3"/>
      <c r="AL1" s="3" t="s">
        <v>1035</v>
      </c>
      <c r="AM1" s="3"/>
      <c r="AN1" s="3" t="s">
        <v>1036</v>
      </c>
      <c r="AO1" s="3"/>
      <c r="AP1" s="3" t="s">
        <v>1037</v>
      </c>
      <c r="AQ1" s="3"/>
      <c r="AR1" s="3" t="s">
        <v>1038</v>
      </c>
      <c r="AS1" s="3"/>
      <c r="AT1" s="3" t="s">
        <v>1039</v>
      </c>
      <c r="AU1" s="3"/>
    </row>
    <row r="2" ht="15.75" customHeight="1">
      <c r="A2" s="177" t="b">
        <v>1</v>
      </c>
      <c r="B2" s="289" t="str">
        <f>IF(A2= TRUE, "Certificate|", "")</f>
        <v>Certificate|</v>
      </c>
      <c r="C2" s="11"/>
      <c r="D2" s="11"/>
      <c r="E2" s="49" t="b">
        <v>0</v>
      </c>
      <c r="F2" s="49" t="str">
        <f>IF(E2= TRUE, "SAT|", "")</f>
        <v/>
      </c>
      <c r="G2" s="11"/>
      <c r="H2" s="49" t="b">
        <v>0</v>
      </c>
      <c r="I2" s="49" t="str">
        <f>IF(H2= TRUE, "Fall|", "")</f>
        <v/>
      </c>
      <c r="J2" s="49" t="b">
        <v>0</v>
      </c>
      <c r="K2" s="49" t="str">
        <f t="shared" ref="K2:K5" si="1">IF(J2= TRUE, "Rolling Admission", "")</f>
        <v/>
      </c>
      <c r="L2" s="290" t="b">
        <v>0</v>
      </c>
      <c r="M2" s="49" t="str">
        <f>IF(L2= TRUE, "American Council on Education (ACE)|", "")</f>
        <v/>
      </c>
      <c r="N2" s="11"/>
      <c r="O2" s="52" t="s">
        <v>1040</v>
      </c>
      <c r="P2" s="49" t="b">
        <v>1</v>
      </c>
      <c r="Q2" s="49" t="str">
        <f>IF(P2= TRUE, "Accelerated program|", "")</f>
        <v>Accelerated program|</v>
      </c>
      <c r="R2" s="11"/>
      <c r="S2" s="52" t="s">
        <v>527</v>
      </c>
      <c r="T2" s="49" t="b">
        <v>1</v>
      </c>
      <c r="U2" s="49" t="str">
        <f>IF(T2= TRUE, "Arts/fine arts|", "")</f>
        <v>Arts/fine arts|</v>
      </c>
      <c r="V2" s="11"/>
      <c r="W2" s="11" t="s">
        <v>560</v>
      </c>
      <c r="X2" s="11" t="b">
        <v>1</v>
      </c>
      <c r="Y2" s="11" t="str">
        <f>IF(X2= TRUE, "Campus Ministries|", "")</f>
        <v>Campus Ministries|</v>
      </c>
      <c r="Z2" s="11" t="s">
        <v>1041</v>
      </c>
      <c r="AA2" s="11" t="b">
        <v>0</v>
      </c>
      <c r="AB2" s="11" t="str">
        <f>IF(AA2= TRUE, "On Campus|", "")</f>
        <v/>
      </c>
      <c r="AC2" s="11" t="s">
        <v>1042</v>
      </c>
      <c r="AD2" s="11" t="b">
        <v>0</v>
      </c>
      <c r="AE2" s="11" t="str">
        <f>IF(AD2= TRUE, "Apartments for married students|", "")</f>
        <v/>
      </c>
      <c r="AF2" s="11" t="b">
        <v>0</v>
      </c>
      <c r="AG2" s="11" t="str">
        <f>IF(AF2, "2023-2024 academic costs not currently available", "")</f>
        <v/>
      </c>
      <c r="AH2" s="11" t="b">
        <v>1</v>
      </c>
      <c r="AI2" s="11" t="str">
        <f>IF(AH2= TRUE, "Institutional need-based grant or scholarship aid is available.|", "")</f>
        <v>Institutional need-based grant or scholarship aid is available.|</v>
      </c>
      <c r="AJ2" s="177" t="b">
        <v>0</v>
      </c>
      <c r="AK2" s="11" t="str">
        <f>IF(AJ2= TRUE, "Institution's own financial aid form|", "")</f>
        <v/>
      </c>
      <c r="AL2" s="11" t="b">
        <v>0</v>
      </c>
      <c r="AM2" s="11" t="str">
        <f>IF(AL2= TRUE, "FAFSA|", "")</f>
        <v/>
      </c>
      <c r="AN2" s="177" t="b">
        <v>0</v>
      </c>
      <c r="AO2" s="11" t="str">
        <f>IF(AN2= TRUE, "Direct Subsidized Stafford Loans | ", "")</f>
        <v/>
      </c>
      <c r="AP2" s="177" t="b">
        <v>0</v>
      </c>
      <c r="AQ2" s="11" t="str">
        <f>IF(AP2= TRUE, "Federal Pell| ", "")</f>
        <v/>
      </c>
      <c r="AR2" s="177" t="b">
        <v>0</v>
      </c>
      <c r="AS2" s="11" t="str">
        <f>IF(AR2= TRUE, "Academics| ", "")</f>
        <v/>
      </c>
      <c r="AT2" s="11" t="b">
        <v>0</v>
      </c>
      <c r="AU2" s="11" t="str">
        <f>IF(AT2= TRUE, "Academics| ", "")</f>
        <v/>
      </c>
    </row>
    <row r="3" ht="15.75" customHeight="1">
      <c r="A3" s="177" t="b">
        <v>1</v>
      </c>
      <c r="B3" s="289" t="str">
        <f>IF(A3= TRUE, "Diploma|", "")</f>
        <v>Diploma|</v>
      </c>
      <c r="C3" s="11"/>
      <c r="D3" s="11"/>
      <c r="E3" s="49" t="b">
        <v>0</v>
      </c>
      <c r="F3" s="49" t="str">
        <f>IF(E3= TRUE, "ACT|", "")</f>
        <v/>
      </c>
      <c r="G3" s="11"/>
      <c r="H3" s="49" t="b">
        <v>0</v>
      </c>
      <c r="I3" s="49" t="str">
        <f>IF(H3= TRUE, "Winter|", "")</f>
        <v/>
      </c>
      <c r="J3" s="49" t="b">
        <v>0</v>
      </c>
      <c r="K3" s="49" t="str">
        <f t="shared" si="1"/>
        <v/>
      </c>
      <c r="L3" s="290" t="b">
        <v>0</v>
      </c>
      <c r="M3" s="49" t="str">
        <f>IF(L3= TRUE, "College Level Examination Program (CLEP)|", "")</f>
        <v/>
      </c>
      <c r="N3" s="11"/>
      <c r="O3" s="52" t="s">
        <v>505</v>
      </c>
      <c r="P3" s="49" t="b">
        <v>0</v>
      </c>
      <c r="Q3" s="52" t="str">
        <f>IF(P3= TRUE, "Comprehensive transition and postsecondary program for students with intellectual disabilities|", "")</f>
        <v/>
      </c>
      <c r="R3" s="11"/>
      <c r="S3" s="52" t="s">
        <v>528</v>
      </c>
      <c r="T3" s="49" t="b">
        <v>0</v>
      </c>
      <c r="U3" s="49" t="str">
        <f>IF(T3= TRUE, "Computer literacy|", "")</f>
        <v/>
      </c>
      <c r="V3" s="11"/>
      <c r="W3" s="11" t="s">
        <v>561</v>
      </c>
      <c r="X3" s="11" t="b">
        <v>1</v>
      </c>
      <c r="Y3" s="11" t="str">
        <f>IF(X3= TRUE, "Choral groups|", "")</f>
        <v>Choral groups|</v>
      </c>
      <c r="Z3" s="11" t="s">
        <v>1043</v>
      </c>
      <c r="AA3" s="11" t="b">
        <v>1</v>
      </c>
      <c r="AB3" s="11" t="str">
        <f>IF(AA3= TRUE, "At cooperating institution|", "")</f>
        <v>At cooperating institution|</v>
      </c>
      <c r="AC3" s="11" t="s">
        <v>582</v>
      </c>
      <c r="AD3" s="11" t="b">
        <v>1</v>
      </c>
      <c r="AE3" s="11" t="str">
        <f>IF(AD3= TRUE, "Apartments for single students|", "")</f>
        <v>Apartments for single students|</v>
      </c>
      <c r="AF3" s="11"/>
      <c r="AG3" s="11"/>
      <c r="AH3" s="11" t="b">
        <v>1</v>
      </c>
      <c r="AI3" s="11" t="str">
        <f>IF(AH3= TRUE, "Institutional non-need-based grant or scholarship aid is available.|", "")</f>
        <v>Institutional non-need-based grant or scholarship aid is available.|</v>
      </c>
      <c r="AJ3" s="177" t="b">
        <v>0</v>
      </c>
      <c r="AK3" s="11" t="str">
        <f>IF(AJ3= TRUE, "CSS Profile|", "")</f>
        <v/>
      </c>
      <c r="AL3" s="11" t="b">
        <v>0</v>
      </c>
      <c r="AM3" s="11" t="str">
        <f>IF(AL3= TRUE, "Institution's own financial aid form|", "")</f>
        <v/>
      </c>
      <c r="AN3" s="177" t="b">
        <v>0</v>
      </c>
      <c r="AO3" s="11" t="str">
        <f>IF(AN3= TRUE, "Direct Unsubsidized Stafford Loans | ", "")</f>
        <v/>
      </c>
      <c r="AP3" s="177" t="b">
        <v>0</v>
      </c>
      <c r="AQ3" s="11" t="str">
        <f>IF(AP3= TRUE, "SEOG| ", "")</f>
        <v/>
      </c>
      <c r="AR3" s="177" t="b">
        <v>0</v>
      </c>
      <c r="AS3" s="11" t="str">
        <f>IF(AR3= TRUE, "Alumni Affiliation| ", "")</f>
        <v/>
      </c>
      <c r="AT3" s="11" t="b">
        <v>0</v>
      </c>
      <c r="AU3" s="11" t="str">
        <f>IF(AT3= TRUE, "Alumni Affiliation| ", "")</f>
        <v/>
      </c>
    </row>
    <row r="4" ht="15.75" customHeight="1">
      <c r="A4" s="177" t="b">
        <v>1</v>
      </c>
      <c r="B4" s="289" t="str">
        <f t="array" ref="B4">IFS(A4= TRUE, "Associate|",A4=FALSE, "")</f>
        <v>Associate|</v>
      </c>
      <c r="C4" s="11"/>
      <c r="D4" s="11"/>
      <c r="E4" s="49" t="b">
        <v>0</v>
      </c>
      <c r="F4" s="49" t="str">
        <f>IF(E4= TRUE, "AP|", "")</f>
        <v/>
      </c>
      <c r="G4" s="11"/>
      <c r="H4" s="49" t="b">
        <v>0</v>
      </c>
      <c r="I4" s="49" t="str">
        <f>IF(H4= TRUE, "Spring|", "")</f>
        <v/>
      </c>
      <c r="J4" s="49" t="b">
        <v>0</v>
      </c>
      <c r="K4" s="49" t="str">
        <f t="shared" si="1"/>
        <v/>
      </c>
      <c r="L4" s="290" t="b">
        <v>0</v>
      </c>
      <c r="M4" s="49" t="str">
        <f>IF(L4= TRUE, "DANTES Subject Standardized Tests (DSST)|", "")</f>
        <v/>
      </c>
      <c r="N4" s="11"/>
      <c r="O4" s="52" t="s">
        <v>506</v>
      </c>
      <c r="P4" s="49" t="b">
        <v>1</v>
      </c>
      <c r="Q4" s="49" t="str">
        <f>IF(P4= TRUE, "Cross-registration|", "")</f>
        <v>Cross-registration|</v>
      </c>
      <c r="R4" s="11"/>
      <c r="S4" s="52" t="s">
        <v>529</v>
      </c>
      <c r="T4" s="49" t="b">
        <v>1</v>
      </c>
      <c r="U4" s="49" t="str">
        <f>IF(T4= TRUE, "English (including composition)|", "")</f>
        <v>English (including composition)|</v>
      </c>
      <c r="V4" s="11"/>
      <c r="W4" s="11" t="s">
        <v>562</v>
      </c>
      <c r="X4" s="11" t="b">
        <v>0</v>
      </c>
      <c r="Y4" s="11" t="str">
        <f>IF(X4= TRUE, "Concert band|", "")</f>
        <v/>
      </c>
      <c r="Z4" s="11"/>
      <c r="AA4" s="11"/>
      <c r="AB4" s="11"/>
      <c r="AC4" s="11" t="s">
        <v>1044</v>
      </c>
      <c r="AD4" s="11" t="b">
        <v>1</v>
      </c>
      <c r="AE4" s="11" t="str">
        <f>IF(AD4= TRUE, "Coed residence halls|", "")</f>
        <v>Coed residence halls|</v>
      </c>
      <c r="AF4" s="11"/>
      <c r="AG4" s="11"/>
      <c r="AH4" s="11" t="b">
        <v>1</v>
      </c>
      <c r="AI4" s="11" t="str">
        <f>IF(AH4= TRUE, "Institutional grant and scholarship aid is not available.|", "")</f>
        <v>Institutional grant and scholarship aid is not available.|</v>
      </c>
      <c r="AJ4" s="177" t="b">
        <v>0</v>
      </c>
      <c r="AK4" s="11" t="str">
        <f>IF(AJ4= TRUE, "Other|", "")</f>
        <v/>
      </c>
      <c r="AL4" s="11" t="b">
        <v>0</v>
      </c>
      <c r="AM4" s="11" t="str">
        <f>IF(AL4= TRUE, "CSS Profile|", "")</f>
        <v/>
      </c>
      <c r="AN4" s="177" t="b">
        <v>0</v>
      </c>
      <c r="AO4" s="11" t="str">
        <f>IF(AN4= TRUE, "Direct PLUS Loans | ", "")</f>
        <v/>
      </c>
      <c r="AP4" s="177" t="b">
        <v>0</v>
      </c>
      <c r="AQ4" s="11" t="str">
        <f>IF(AP4= TRUE, "State scholarships/grants| ", "")</f>
        <v/>
      </c>
      <c r="AR4" s="177" t="b">
        <v>0</v>
      </c>
      <c r="AS4" s="11" t="str">
        <f>IF(AR4= TRUE, "Art| ", "")</f>
        <v/>
      </c>
      <c r="AT4" s="11" t="b">
        <v>0</v>
      </c>
      <c r="AU4" s="11" t="str">
        <f>IF(AT4= TRUE, "Art| ", "")</f>
        <v/>
      </c>
    </row>
    <row r="5" ht="15.75" customHeight="1">
      <c r="A5" s="177" t="b">
        <v>0</v>
      </c>
      <c r="B5" s="289" t="str">
        <f t="array" ref="B5">IFS(A5=TRUE, "Transfer|",A5=FALSE, "")</f>
        <v/>
      </c>
      <c r="C5" s="11"/>
      <c r="D5" s="11"/>
      <c r="E5" s="49" t="b">
        <v>0</v>
      </c>
      <c r="F5" s="49" t="str">
        <f>IF(E5= TRUE, "CLEP|", "")</f>
        <v/>
      </c>
      <c r="G5" s="11"/>
      <c r="H5" s="49" t="b">
        <v>0</v>
      </c>
      <c r="I5" s="49" t="str">
        <f>IF(H5= TRUE, "Summer|", "")</f>
        <v/>
      </c>
      <c r="J5" s="49" t="b">
        <v>0</v>
      </c>
      <c r="K5" s="49" t="str">
        <f t="shared" si="1"/>
        <v/>
      </c>
      <c r="L5" s="11"/>
      <c r="M5" s="11"/>
      <c r="N5" s="11"/>
      <c r="O5" s="52" t="s">
        <v>507</v>
      </c>
      <c r="P5" s="49" t="b">
        <v>0</v>
      </c>
      <c r="Q5" s="49" t="str">
        <f>IF(P5= TRUE, "Distance learning|", "")</f>
        <v/>
      </c>
      <c r="R5" s="11"/>
      <c r="S5" s="52" t="s">
        <v>530</v>
      </c>
      <c r="T5" s="49" t="b">
        <v>1</v>
      </c>
      <c r="U5" s="49" t="str">
        <f>IF(T5= TRUE, "Foreign languages|", "")</f>
        <v>Foreign languages|</v>
      </c>
      <c r="V5" s="11"/>
      <c r="W5" s="11" t="s">
        <v>563</v>
      </c>
      <c r="X5" s="11" t="b">
        <v>1</v>
      </c>
      <c r="Y5" s="11" t="str">
        <f>IF(X5= TRUE, "Dance|", "")</f>
        <v>Dance|</v>
      </c>
      <c r="Z5" s="11" t="s">
        <v>1045</v>
      </c>
      <c r="AA5" s="11" t="b">
        <v>0</v>
      </c>
      <c r="AB5" s="11" t="str">
        <f>IF(AA5= TRUE, "Marine Option|", "")</f>
        <v/>
      </c>
      <c r="AC5" s="11" t="s">
        <v>1046</v>
      </c>
      <c r="AD5" s="11" t="b">
        <v>0</v>
      </c>
      <c r="AE5" s="11" t="str">
        <f>IF(AD5= TRUE, "Cooperative housing|", "")</f>
        <v/>
      </c>
      <c r="AF5" s="11"/>
      <c r="AG5" s="11"/>
      <c r="AH5" s="11"/>
      <c r="AI5" s="11"/>
      <c r="AJ5" s="11"/>
      <c r="AK5" s="11"/>
      <c r="AL5" s="11" t="b">
        <v>0</v>
      </c>
      <c r="AM5" s="11" t="str">
        <f>IF(AL5= TRUE, "State aid form|", "")</f>
        <v/>
      </c>
      <c r="AN5" s="177" t="b">
        <v>0</v>
      </c>
      <c r="AO5" s="11" t="str">
        <f>IF(AN5= TRUE, "Federal Perkins Loans | ", "")</f>
        <v/>
      </c>
      <c r="AP5" s="177" t="b">
        <v>0</v>
      </c>
      <c r="AQ5" s="11" t="str">
        <f>IF(AP5= TRUE, "Private Scholarships| ", "")</f>
        <v/>
      </c>
      <c r="AR5" s="177" t="b">
        <v>0</v>
      </c>
      <c r="AS5" s="11" t="str">
        <f>IF(AR5= TRUE, "Athletics| ", "")</f>
        <v/>
      </c>
      <c r="AT5" s="11" t="b">
        <v>0</v>
      </c>
      <c r="AU5" s="11" t="str">
        <f>IF(AT5= TRUE, "Athletics| ", "")</f>
        <v/>
      </c>
    </row>
    <row r="6" ht="15.75" customHeight="1">
      <c r="A6" s="177" t="b">
        <v>0</v>
      </c>
      <c r="B6" s="289" t="str">
        <f t="array" ref="B6">IFS(A6=TRUE, "Terminal|",A6=FALSE, "")</f>
        <v/>
      </c>
      <c r="C6" s="11"/>
      <c r="D6" s="11"/>
      <c r="E6" s="49" t="b">
        <v>0</v>
      </c>
      <c r="F6" s="49" t="str">
        <f>IF(E6= TRUE, "Institutional Exam|", "")</f>
        <v/>
      </c>
      <c r="G6" s="11"/>
      <c r="H6" s="11"/>
      <c r="I6" s="11"/>
      <c r="J6" s="11"/>
      <c r="K6" s="11"/>
      <c r="L6" s="11"/>
      <c r="M6" s="11"/>
      <c r="N6" s="11"/>
      <c r="O6" s="52" t="s">
        <v>508</v>
      </c>
      <c r="P6" s="49" t="b">
        <v>1</v>
      </c>
      <c r="Q6" s="49" t="str">
        <f>IF(P6= TRUE, "Double major|", "")</f>
        <v>Double major|</v>
      </c>
      <c r="R6" s="11"/>
      <c r="S6" s="52" t="s">
        <v>233</v>
      </c>
      <c r="T6" s="49" t="b">
        <v>0</v>
      </c>
      <c r="U6" s="49" t="str">
        <f>IF(T6= TRUE, "History|", "")</f>
        <v/>
      </c>
      <c r="V6" s="11"/>
      <c r="W6" s="11" t="s">
        <v>564</v>
      </c>
      <c r="X6" s="11" t="b">
        <v>1</v>
      </c>
      <c r="Y6" s="11" t="str">
        <f>IF(X6= TRUE, "Drama/theater|", "")</f>
        <v>Drama/theater|</v>
      </c>
      <c r="Z6" s="11" t="s">
        <v>1047</v>
      </c>
      <c r="AA6" s="11" t="b">
        <v>0</v>
      </c>
      <c r="AB6" s="11" t="str">
        <f>IF(AA6= TRUE, "On Campus|", "")</f>
        <v/>
      </c>
      <c r="AC6" s="11" t="s">
        <v>584</v>
      </c>
      <c r="AD6" s="11" t="b">
        <v>1</v>
      </c>
      <c r="AE6" s="11" t="str">
        <f>IF(AD6= TRUE, "Fraternity/sorority housing|", "")</f>
        <v>Fraternity/sorority housing|</v>
      </c>
      <c r="AF6" s="11"/>
      <c r="AG6" s="11"/>
      <c r="AH6" s="11"/>
      <c r="AI6" s="11"/>
      <c r="AJ6" s="11"/>
      <c r="AK6" s="11"/>
      <c r="AL6" s="11" t="b">
        <v>0</v>
      </c>
      <c r="AM6" s="11" t="str">
        <f>IF(AL6= TRUE, "Business/Farm Supplement|", "")</f>
        <v/>
      </c>
      <c r="AN6" s="177" t="b">
        <v>0</v>
      </c>
      <c r="AO6" s="11" t="str">
        <f>IF(AN6= TRUE, "Federal Nursing Loans | ", "")</f>
        <v/>
      </c>
      <c r="AP6" s="177" t="b">
        <v>0</v>
      </c>
      <c r="AQ6" s="11" t="str">
        <f>IF(AP6= TRUE, "College/university scholarship or grant aid from institutional funds| ", "")</f>
        <v/>
      </c>
      <c r="AR6" s="177" t="b">
        <v>0</v>
      </c>
      <c r="AS6" s="11" t="str">
        <f>IF(AR6= TRUE, "Job Skills| ", "")</f>
        <v/>
      </c>
      <c r="AT6" s="11" t="b">
        <v>0</v>
      </c>
      <c r="AU6" s="11" t="str">
        <f>IF(AT6= TRUE, "Job Skills| ", "")</f>
        <v/>
      </c>
    </row>
    <row r="7" ht="15.75" customHeight="1">
      <c r="A7" s="177" t="b">
        <v>1</v>
      </c>
      <c r="B7" s="289" t="str">
        <f t="array" ref="B7">IFS(A7=TRUE, "Bachelor's|",A7=FALSE, "")</f>
        <v>Bachelor's|</v>
      </c>
      <c r="C7" s="11"/>
      <c r="D7" s="11"/>
      <c r="E7" s="49" t="b">
        <v>0</v>
      </c>
      <c r="F7" s="49" t="str">
        <f>IF(E7= TRUE, "State Exam|", "")</f>
        <v/>
      </c>
      <c r="G7" s="11"/>
      <c r="H7" s="11"/>
      <c r="I7" s="11"/>
      <c r="J7" s="11"/>
      <c r="K7" s="11"/>
      <c r="L7" s="11"/>
      <c r="M7" s="11"/>
      <c r="N7" s="11"/>
      <c r="O7" s="52" t="s">
        <v>509</v>
      </c>
      <c r="P7" s="49" t="b">
        <v>0</v>
      </c>
      <c r="Q7" s="49" t="str">
        <f>IF(P7= TRUE, "Dual enrollment|", "")</f>
        <v/>
      </c>
      <c r="R7" s="11"/>
      <c r="S7" s="52" t="s">
        <v>532</v>
      </c>
      <c r="T7" s="49" t="b">
        <v>1</v>
      </c>
      <c r="U7" s="49" t="str">
        <f>IF(T7= TRUE, "Humanities|", "")</f>
        <v>Humanities|</v>
      </c>
      <c r="V7" s="11"/>
      <c r="W7" s="11" t="s">
        <v>565</v>
      </c>
      <c r="X7" s="11" t="b">
        <v>1</v>
      </c>
      <c r="Y7" s="11" t="str">
        <f>IF(X7= TRUE, "International Student Organization|", "")</f>
        <v>International Student Organization|</v>
      </c>
      <c r="Z7" s="11" t="s">
        <v>1048</v>
      </c>
      <c r="AA7" s="11" t="b">
        <v>0</v>
      </c>
      <c r="AB7" s="11" t="str">
        <f>IF(AA7= TRUE, "At cooperating institution|", "")</f>
        <v/>
      </c>
      <c r="AC7" s="11" t="s">
        <v>1049</v>
      </c>
      <c r="AD7" s="11" t="b">
        <v>0</v>
      </c>
      <c r="AE7" s="11" t="str">
        <f>IF(AD7= TRUE, "Living Learning Communities|", "")</f>
        <v/>
      </c>
      <c r="AF7" s="11"/>
      <c r="AG7" s="11"/>
      <c r="AH7" s="11"/>
      <c r="AI7" s="11"/>
      <c r="AJ7" s="11"/>
      <c r="AK7" s="11"/>
      <c r="AL7" s="11" t="b">
        <v>0</v>
      </c>
      <c r="AM7" s="11" t="str">
        <f>IF(AL7= TRUE, "Other", "")</f>
        <v/>
      </c>
      <c r="AN7" s="177" t="b">
        <v>0</v>
      </c>
      <c r="AO7" s="11" t="str">
        <f>IF(AN7= TRUE, "State Loans | ", "")</f>
        <v/>
      </c>
      <c r="AP7" s="177" t="b">
        <v>0</v>
      </c>
      <c r="AQ7" s="11" t="str">
        <f>IF(AP7= TRUE, "United Negro College Fund| ", "")</f>
        <v/>
      </c>
      <c r="AR7" s="177" t="b">
        <v>0</v>
      </c>
      <c r="AS7" s="11" t="str">
        <f>IF(AR7= TRUE, "ROTC| ", "")</f>
        <v/>
      </c>
      <c r="AT7" s="11" t="b">
        <v>0</v>
      </c>
      <c r="AU7" s="11" t="str">
        <f>IF(AT7= TRUE, "ROTC| ", "")</f>
        <v/>
      </c>
    </row>
    <row r="8" ht="15.75" customHeight="1">
      <c r="A8" s="177" t="b">
        <v>0</v>
      </c>
      <c r="B8" s="289" t="str">
        <f t="array" ref="B8">IFS(A8=TRUE,"Postbachelor's certificate|", A8=FALSE, "")</f>
        <v/>
      </c>
      <c r="C8" s="11"/>
      <c r="D8" s="11"/>
      <c r="E8" s="11"/>
      <c r="F8" s="11"/>
      <c r="G8" s="11"/>
      <c r="H8" s="11"/>
      <c r="I8" s="11"/>
      <c r="J8" s="11"/>
      <c r="K8" s="11"/>
      <c r="L8" s="11"/>
      <c r="M8" s="11"/>
      <c r="N8" s="11"/>
      <c r="O8" s="52" t="s">
        <v>510</v>
      </c>
      <c r="P8" s="49" t="b">
        <v>0</v>
      </c>
      <c r="Q8" s="49" t="str">
        <f>IF(P8= TRUE, "English as a Second Language (ESL)|", "")</f>
        <v/>
      </c>
      <c r="R8" s="11"/>
      <c r="S8" s="52" t="s">
        <v>533</v>
      </c>
      <c r="T8" s="49" t="b">
        <v>1</v>
      </c>
      <c r="U8" s="49" t="str">
        <f>IF(T8= TRUE, "Intensive writing|", "")</f>
        <v>Intensive writing|</v>
      </c>
      <c r="V8" s="11"/>
      <c r="W8" s="11" t="s">
        <v>566</v>
      </c>
      <c r="X8" s="11" t="b">
        <v>1</v>
      </c>
      <c r="Y8" s="11" t="str">
        <f>IF(X8= TRUE, "Jazz band|", "")</f>
        <v>Jazz band|</v>
      </c>
      <c r="Z8" s="11"/>
      <c r="AA8" s="11"/>
      <c r="AB8" s="11"/>
      <c r="AC8" s="11" t="s">
        <v>1050</v>
      </c>
      <c r="AD8" s="11" t="b">
        <v>0</v>
      </c>
      <c r="AE8" s="11" t="str">
        <f>IF(AD8= TRUE, "Other Housing Options|", "")</f>
        <v/>
      </c>
      <c r="AF8" s="11"/>
      <c r="AG8" s="11"/>
      <c r="AH8" s="11"/>
      <c r="AI8" s="11"/>
      <c r="AJ8" s="11"/>
      <c r="AK8" s="11"/>
      <c r="AL8" s="11"/>
      <c r="AM8" s="11"/>
      <c r="AN8" s="177" t="b">
        <v>0</v>
      </c>
      <c r="AO8" s="11" t="str">
        <f>IF(AN8= TRUE, "College/university loans from institutional funds | ", "")</f>
        <v/>
      </c>
      <c r="AP8" s="177" t="b">
        <v>0</v>
      </c>
      <c r="AQ8" s="11" t="str">
        <f>IF(AP8= TRUE, "Federal Nursing Scholarship| ", "")</f>
        <v/>
      </c>
      <c r="AR8" s="177" t="b">
        <v>0</v>
      </c>
      <c r="AS8" s="11" t="str">
        <f>IF(AR8= TRUE, "Leadership| ", "")</f>
        <v/>
      </c>
      <c r="AT8" s="11" t="b">
        <v>0</v>
      </c>
      <c r="AU8" s="11" t="str">
        <f>IF(AT8= TRUE, "Leadership| ", "")</f>
        <v/>
      </c>
    </row>
    <row r="9" ht="15.75" customHeight="1">
      <c r="A9" s="177" t="b">
        <v>1</v>
      </c>
      <c r="B9" s="289" t="str">
        <f t="array" ref="B9">IFS(A9= TRUE, "Master's|",A9=FALSE, "")</f>
        <v>Master's|</v>
      </c>
      <c r="C9" s="11"/>
      <c r="D9" s="11"/>
      <c r="E9" s="11"/>
      <c r="F9" s="11"/>
      <c r="G9" s="11"/>
      <c r="H9" s="11"/>
      <c r="I9" s="11"/>
      <c r="J9" s="11"/>
      <c r="K9" s="11"/>
      <c r="L9" s="11"/>
      <c r="M9" s="11"/>
      <c r="N9" s="11"/>
      <c r="O9" s="52" t="s">
        <v>1051</v>
      </c>
      <c r="P9" s="49" t="b">
        <v>0</v>
      </c>
      <c r="Q9" s="49" t="str">
        <f>IF(P9= TRUE, "Exchange student program (domestic) |", "")</f>
        <v/>
      </c>
      <c r="R9" s="11"/>
      <c r="S9" s="52" t="s">
        <v>228</v>
      </c>
      <c r="T9" s="49" t="b">
        <v>0</v>
      </c>
      <c r="U9" s="49" t="str">
        <f>IF(T9= TRUE, "Mathematics|", "")</f>
        <v/>
      </c>
      <c r="V9" s="11"/>
      <c r="W9" s="11" t="s">
        <v>567</v>
      </c>
      <c r="X9" s="11" t="b">
        <v>1</v>
      </c>
      <c r="Y9" s="11" t="str">
        <f>IF(X9= TRUE, "Literary magazine|", "")</f>
        <v>Literary magazine|</v>
      </c>
      <c r="Z9" s="11" t="s">
        <v>1052</v>
      </c>
      <c r="AA9" s="11" t="b">
        <v>0</v>
      </c>
      <c r="AB9" s="11" t="str">
        <f>IF(AA9= TRUE, "On Campus|", "")</f>
        <v/>
      </c>
      <c r="AC9" s="11" t="s">
        <v>1053</v>
      </c>
      <c r="AD9" s="11" t="b">
        <v>0</v>
      </c>
      <c r="AE9" s="11" t="str">
        <f>IF(AD9= TRUE, "Men's residence halls|", "")</f>
        <v/>
      </c>
      <c r="AF9" s="11"/>
      <c r="AG9" s="11"/>
      <c r="AH9" s="11"/>
      <c r="AI9" s="11"/>
      <c r="AJ9" s="11"/>
      <c r="AK9" s="11"/>
      <c r="AL9" s="11"/>
      <c r="AM9" s="11"/>
      <c r="AN9" s="177" t="b">
        <v>0</v>
      </c>
      <c r="AO9" s="11" t="str">
        <f>IF(AN9= TRUE, "Other |", "")</f>
        <v/>
      </c>
      <c r="AP9" s="177" t="b">
        <v>0</v>
      </c>
      <c r="AQ9" s="11" t="str">
        <f>IF(AP9= TRUE, "Other", "")</f>
        <v/>
      </c>
      <c r="AR9" s="177" t="b">
        <v>0</v>
      </c>
      <c r="AS9" s="11" t="str">
        <f>IF(AR9= TRUE, "Minority Status| ", "")</f>
        <v/>
      </c>
      <c r="AT9" s="11" t="b">
        <v>0</v>
      </c>
      <c r="AU9" s="11" t="str">
        <f>IF(AT9= TRUE, "Minority Status| ", "")</f>
        <v/>
      </c>
    </row>
    <row r="10" ht="15.75" customHeight="1">
      <c r="A10" s="177" t="b">
        <v>0</v>
      </c>
      <c r="B10" s="289" t="str">
        <f t="array" ref="B10">IFS(A10=TRUE, "Post-master's certificate|",A10=FALSE, "")</f>
        <v/>
      </c>
      <c r="C10" s="11"/>
      <c r="D10" s="11"/>
      <c r="E10" s="11"/>
      <c r="F10" s="11"/>
      <c r="G10" s="11"/>
      <c r="H10" s="11"/>
      <c r="I10" s="11"/>
      <c r="J10" s="11"/>
      <c r="K10" s="11"/>
      <c r="L10" s="11"/>
      <c r="M10" s="11"/>
      <c r="N10" s="11"/>
      <c r="O10" s="52" t="s">
        <v>512</v>
      </c>
      <c r="P10" s="49" t="b">
        <v>0</v>
      </c>
      <c r="Q10" s="49" t="str">
        <f>IF(P10= TRUE, "External degree program|", "")</f>
        <v/>
      </c>
      <c r="R10" s="11"/>
      <c r="S10" s="52" t="s">
        <v>535</v>
      </c>
      <c r="T10" s="49" t="b">
        <v>0</v>
      </c>
      <c r="U10" s="49" t="str">
        <f>IF(T10= TRUE, "Philosophy|", "")</f>
        <v/>
      </c>
      <c r="V10" s="11"/>
      <c r="W10" s="11" t="s">
        <v>1054</v>
      </c>
      <c r="X10" s="11" t="b">
        <v>0</v>
      </c>
      <c r="Y10" s="11" t="str">
        <f>IF(X10= TRUE, "Marching band|", "")</f>
        <v/>
      </c>
      <c r="Z10" s="11" t="s">
        <v>1055</v>
      </c>
      <c r="AA10" s="11" t="b">
        <v>0</v>
      </c>
      <c r="AB10" s="11" t="str">
        <f>IF(AA10= TRUE, "At cooperating institution|", "")</f>
        <v/>
      </c>
      <c r="AC10" s="11" t="s">
        <v>1056</v>
      </c>
      <c r="AD10" s="11" t="b">
        <v>0</v>
      </c>
      <c r="AE10" s="11" t="str">
        <f>IF(AD10= TRUE, "Special housing for international students|", "")</f>
        <v/>
      </c>
      <c r="AF10" s="11"/>
      <c r="AG10" s="11"/>
      <c r="AH10" s="11"/>
      <c r="AI10" s="11"/>
      <c r="AJ10" s="11"/>
      <c r="AK10" s="11"/>
      <c r="AL10" s="11"/>
      <c r="AM10" s="11"/>
      <c r="AN10" s="11"/>
      <c r="AO10" s="11"/>
      <c r="AP10" s="11"/>
      <c r="AQ10" s="11"/>
      <c r="AR10" s="177" t="b">
        <v>0</v>
      </c>
      <c r="AS10" s="11" t="str">
        <f>IF(AR10= TRUE, "Music/Drama| ", "")</f>
        <v/>
      </c>
      <c r="AT10" s="11" t="b">
        <v>0</v>
      </c>
      <c r="AU10" s="11" t="str">
        <f>IF(AT10= TRUE, "Music/Drama| ", "")</f>
        <v/>
      </c>
    </row>
    <row r="11" ht="15.75" customHeight="1">
      <c r="A11" s="177" t="b">
        <v>0</v>
      </c>
      <c r="B11" s="289" t="str">
        <f t="array" ref="B11">IFS(A11= TRUE, "Doctoral degree - research/scholarship|",A11=FALSE, "")</f>
        <v/>
      </c>
      <c r="C11" s="11"/>
      <c r="D11" s="11"/>
      <c r="E11" s="11"/>
      <c r="F11" s="11"/>
      <c r="G11" s="11"/>
      <c r="H11" s="11"/>
      <c r="I11" s="11"/>
      <c r="J11" s="11"/>
      <c r="K11" s="11"/>
      <c r="L11" s="11"/>
      <c r="M11" s="11"/>
      <c r="N11" s="11"/>
      <c r="O11" s="52" t="s">
        <v>1057</v>
      </c>
      <c r="P11" s="49" t="b">
        <v>1</v>
      </c>
      <c r="Q11" s="49" t="str">
        <f>IF(P11= TRUE, "Honors program|", "")</f>
        <v>Honors program|</v>
      </c>
      <c r="R11" s="11"/>
      <c r="S11" s="52" t="s">
        <v>531</v>
      </c>
      <c r="T11" s="49" t="b">
        <v>0</v>
      </c>
      <c r="U11" s="49" t="str">
        <f>IF(T11= TRUE, "Physical Education|", "")</f>
        <v/>
      </c>
      <c r="V11" s="11"/>
      <c r="W11" s="11" t="s">
        <v>1058</v>
      </c>
      <c r="X11" s="11" t="b">
        <v>1</v>
      </c>
      <c r="Y11" s="11" t="str">
        <f>IF(X11= TRUE, "Model UN|", "")</f>
        <v>Model UN|</v>
      </c>
      <c r="Z11" s="11"/>
      <c r="AA11" s="11"/>
      <c r="AB11" s="11"/>
      <c r="AC11" s="11" t="s">
        <v>1059</v>
      </c>
      <c r="AD11" s="11" t="b">
        <v>1</v>
      </c>
      <c r="AE11" s="11" t="str">
        <f>IF(AD11= TRUE, "Special housing for students with disabilities|", "")</f>
        <v>Special housing for students with disabilities|</v>
      </c>
      <c r="AF11" s="11"/>
      <c r="AG11" s="11"/>
      <c r="AH11" s="11"/>
      <c r="AI11" s="11"/>
      <c r="AJ11" s="11"/>
      <c r="AK11" s="11"/>
      <c r="AL11" s="11"/>
      <c r="AM11" s="11"/>
      <c r="AN11" s="11"/>
      <c r="AO11" s="11"/>
      <c r="AP11" s="11"/>
      <c r="AQ11" s="11"/>
      <c r="AR11" s="177" t="b">
        <v>0</v>
      </c>
      <c r="AS11" s="11" t="str">
        <f>IF(AR11= TRUE, "Religious Affiliation| ", "")</f>
        <v/>
      </c>
      <c r="AT11" s="11" t="b">
        <v>0</v>
      </c>
      <c r="AU11" s="11" t="str">
        <f>IF(AT11= TRUE, "Religious Affiliation| ", "")</f>
        <v/>
      </c>
    </row>
    <row r="12" ht="15.75" customHeight="1">
      <c r="A12" s="177" t="b">
        <v>0</v>
      </c>
      <c r="B12" s="289" t="str">
        <f t="array" ref="B12">IFS(A12= TRUE, "Doctoral degree - professional practice|",A12=FALSE, "")</f>
        <v/>
      </c>
      <c r="C12" s="11"/>
      <c r="D12" s="11"/>
      <c r="E12" s="11"/>
      <c r="F12" s="11"/>
      <c r="G12" s="11"/>
      <c r="H12" s="11"/>
      <c r="I12" s="11"/>
      <c r="J12" s="11"/>
      <c r="K12" s="11"/>
      <c r="L12" s="11"/>
      <c r="M12" s="11"/>
      <c r="N12" s="11"/>
      <c r="O12" s="52" t="s">
        <v>514</v>
      </c>
      <c r="P12" s="49" t="b">
        <v>1</v>
      </c>
      <c r="Q12" s="49" t="str">
        <f>IF(P12= TRUE, "Independent study|", "")</f>
        <v>Independent study|</v>
      </c>
      <c r="R12" s="11"/>
      <c r="S12" s="52" t="s">
        <v>1060</v>
      </c>
      <c r="T12" s="49" t="b">
        <v>1</v>
      </c>
      <c r="U12" s="49" t="str">
        <f>IF(T12= TRUE, "Sciences (biological or physical)|", "")</f>
        <v>Sciences (biological or physical)|</v>
      </c>
      <c r="V12" s="11"/>
      <c r="W12" s="11" t="s">
        <v>568</v>
      </c>
      <c r="X12" s="11" t="b">
        <v>1</v>
      </c>
      <c r="Y12" s="11" t="str">
        <f>IF(X12= TRUE, "Music ensembles|", "")</f>
        <v>Music ensembles|</v>
      </c>
      <c r="Z12" s="11"/>
      <c r="AA12" s="11"/>
      <c r="AB12" s="11"/>
      <c r="AC12" s="11" t="s">
        <v>585</v>
      </c>
      <c r="AD12" s="11" t="b">
        <v>1</v>
      </c>
      <c r="AE12" s="11" t="str">
        <f>IF(AD12= TRUE, "Theme housing|", "")</f>
        <v>Theme housing|</v>
      </c>
      <c r="AF12" s="11"/>
      <c r="AG12" s="11"/>
      <c r="AH12" s="11"/>
      <c r="AI12" s="11"/>
      <c r="AJ12" s="11"/>
      <c r="AK12" s="11"/>
      <c r="AL12" s="11"/>
      <c r="AM12" s="11"/>
      <c r="AN12" s="11"/>
      <c r="AO12" s="11"/>
      <c r="AP12" s="11"/>
      <c r="AQ12" s="11"/>
      <c r="AR12" s="177" t="b">
        <v>0</v>
      </c>
      <c r="AS12" s="11" t="str">
        <f>IF(AR12= TRUE, "State/District residency", "")</f>
        <v/>
      </c>
      <c r="AT12" s="11" t="b">
        <v>0</v>
      </c>
      <c r="AU12" s="11" t="str">
        <f>IF(AT12= TRUE, "State/District residency", "")</f>
        <v/>
      </c>
    </row>
    <row r="13" ht="15.75" customHeight="1">
      <c r="A13" s="177" t="b">
        <v>0</v>
      </c>
      <c r="B13" s="289" t="str">
        <f t="array" ref="B13">IFS(A13= TRUE, "Doctoral degree - other|",A13=FALSE, "")</f>
        <v/>
      </c>
      <c r="C13" s="11"/>
      <c r="D13" s="11"/>
      <c r="E13" s="11"/>
      <c r="F13" s="11"/>
      <c r="G13" s="11"/>
      <c r="H13" s="11"/>
      <c r="I13" s="11"/>
      <c r="J13" s="11"/>
      <c r="K13" s="11"/>
      <c r="L13" s="11"/>
      <c r="M13" s="11"/>
      <c r="N13" s="11"/>
      <c r="O13" s="52" t="s">
        <v>515</v>
      </c>
      <c r="P13" s="49" t="b">
        <v>1</v>
      </c>
      <c r="Q13" s="49" t="str">
        <f>IF(P13= TRUE, "Internships|", "")</f>
        <v>Internships|</v>
      </c>
      <c r="R13" s="11"/>
      <c r="S13" s="52" t="s">
        <v>1061</v>
      </c>
      <c r="T13" s="49" t="b">
        <v>1</v>
      </c>
      <c r="U13" s="49" t="str">
        <f>IF(T13= TRUE, "Social Science|", "")</f>
        <v>Social Science|</v>
      </c>
      <c r="V13" s="11"/>
      <c r="W13" s="11" t="s">
        <v>570</v>
      </c>
      <c r="X13" s="11" t="b">
        <v>0</v>
      </c>
      <c r="Y13" s="11" t="str">
        <f>IF(X13= TRUE, "Opera|", "")</f>
        <v/>
      </c>
      <c r="Z13" s="11"/>
      <c r="AA13" s="11"/>
      <c r="AB13" s="11"/>
      <c r="AC13" s="11" t="s">
        <v>1062</v>
      </c>
      <c r="AD13" s="11" t="b">
        <v>0</v>
      </c>
      <c r="AE13" s="11" t="str">
        <f>IF(AD13= TRUE, "Women's residence halls|", "")</f>
        <v/>
      </c>
      <c r="AF13" s="11"/>
      <c r="AG13" s="11"/>
      <c r="AH13" s="11"/>
      <c r="AI13" s="11"/>
      <c r="AJ13" s="11"/>
      <c r="AK13" s="11"/>
      <c r="AL13" s="11"/>
      <c r="AM13" s="11"/>
      <c r="AN13" s="11"/>
      <c r="AO13" s="11"/>
      <c r="AP13" s="11"/>
      <c r="AQ13" s="11"/>
      <c r="AR13" s="11"/>
      <c r="AS13" s="11"/>
      <c r="AT13" s="11"/>
      <c r="AU13" s="11"/>
    </row>
    <row r="14" ht="15.75" customHeight="1">
      <c r="A14" s="11"/>
      <c r="B14" s="11"/>
      <c r="C14" s="11"/>
      <c r="D14" s="11"/>
      <c r="E14" s="11"/>
      <c r="F14" s="11"/>
      <c r="G14" s="11"/>
      <c r="H14" s="11"/>
      <c r="I14" s="11"/>
      <c r="J14" s="11"/>
      <c r="K14" s="11"/>
      <c r="L14" s="11"/>
      <c r="M14" s="11"/>
      <c r="N14" s="11"/>
      <c r="O14" s="52" t="s">
        <v>516</v>
      </c>
      <c r="P14" s="49" t="b">
        <v>1</v>
      </c>
      <c r="Q14" s="49" t="str">
        <f>IF(P14= TRUE, "Liberal arts/career combination|", "")</f>
        <v>Liberal arts/career combination|</v>
      </c>
      <c r="R14" s="11"/>
      <c r="S14" s="52" t="s">
        <v>1063</v>
      </c>
      <c r="T14" s="49" t="b">
        <v>1</v>
      </c>
      <c r="U14" s="49" t="str">
        <f>IF(T14= TRUE, "Other|", "")</f>
        <v>Other|</v>
      </c>
      <c r="V14" s="11"/>
      <c r="W14" s="11" t="s">
        <v>571</v>
      </c>
      <c r="X14" s="11" t="b">
        <v>0</v>
      </c>
      <c r="Y14" s="11" t="str">
        <f>IF(X14= TRUE, "Pep band|", "")</f>
        <v/>
      </c>
      <c r="Z14" s="11"/>
      <c r="AA14" s="11"/>
      <c r="AB14" s="11"/>
      <c r="AC14" s="11"/>
      <c r="AD14" s="11"/>
      <c r="AE14" s="11"/>
      <c r="AF14" s="11"/>
      <c r="AG14" s="11"/>
      <c r="AH14" s="11"/>
      <c r="AI14" s="11"/>
      <c r="AJ14" s="11"/>
      <c r="AK14" s="11"/>
      <c r="AL14" s="11"/>
      <c r="AM14" s="11"/>
      <c r="AN14" s="11"/>
      <c r="AO14" s="11"/>
      <c r="AP14" s="11"/>
      <c r="AQ14" s="11"/>
      <c r="AR14" s="11"/>
      <c r="AS14" s="11"/>
      <c r="AT14" s="11"/>
      <c r="AU14" s="11"/>
    </row>
    <row r="15" ht="15.75" customHeight="1">
      <c r="A15" s="11"/>
      <c r="B15" s="11"/>
      <c r="C15" s="11"/>
      <c r="D15" s="11"/>
      <c r="E15" s="11"/>
      <c r="F15" s="11"/>
      <c r="G15" s="11"/>
      <c r="H15" s="11"/>
      <c r="I15" s="11"/>
      <c r="J15" s="11"/>
      <c r="K15" s="11"/>
      <c r="L15" s="11"/>
      <c r="M15" s="11"/>
      <c r="N15" s="11"/>
      <c r="O15" s="52" t="s">
        <v>517</v>
      </c>
      <c r="P15" s="49" t="b">
        <v>1</v>
      </c>
      <c r="Q15" s="49" t="str">
        <f>IF(P15= TRUE, "Student-designed major|", "")</f>
        <v>Student-designed major|</v>
      </c>
      <c r="R15" s="11"/>
      <c r="S15" s="11"/>
      <c r="T15" s="11"/>
      <c r="U15" s="11"/>
      <c r="V15" s="11"/>
      <c r="W15" s="11" t="s">
        <v>572</v>
      </c>
      <c r="X15" s="11" t="b">
        <v>1</v>
      </c>
      <c r="Y15" s="11" t="str">
        <f>IF(X15= TRUE, "Radio station|", "")</f>
        <v>Radio station|</v>
      </c>
      <c r="Z15" s="11"/>
      <c r="AA15" s="11"/>
      <c r="AB15" s="11"/>
      <c r="AC15" s="11"/>
      <c r="AD15" s="11"/>
      <c r="AE15" s="11"/>
      <c r="AF15" s="11"/>
      <c r="AG15" s="11"/>
      <c r="AH15" s="11"/>
      <c r="AI15" s="11"/>
      <c r="AJ15" s="11"/>
      <c r="AK15" s="11"/>
      <c r="AL15" s="11"/>
      <c r="AM15" s="11"/>
      <c r="AN15" s="11"/>
      <c r="AO15" s="11"/>
      <c r="AP15" s="11"/>
      <c r="AQ15" s="11"/>
      <c r="AR15" s="11"/>
      <c r="AS15" s="11"/>
      <c r="AT15" s="11"/>
      <c r="AU15" s="11"/>
    </row>
    <row r="16" ht="15.75" customHeight="1">
      <c r="A16" s="11"/>
      <c r="B16" s="11"/>
      <c r="C16" s="11"/>
      <c r="D16" s="11"/>
      <c r="E16" s="11"/>
      <c r="F16" s="11"/>
      <c r="G16" s="11"/>
      <c r="H16" s="11"/>
      <c r="I16" s="11"/>
      <c r="J16" s="11"/>
      <c r="K16" s="11"/>
      <c r="L16" s="11"/>
      <c r="M16" s="11"/>
      <c r="N16" s="11"/>
      <c r="O16" s="52" t="s">
        <v>518</v>
      </c>
      <c r="P16" s="49" t="b">
        <v>1</v>
      </c>
      <c r="Q16" s="49" t="str">
        <f>IF(P16= TRUE, "Study abroad|", "")</f>
        <v>Study abroad|</v>
      </c>
      <c r="R16" s="11"/>
      <c r="S16" s="11"/>
      <c r="T16" s="11"/>
      <c r="U16" s="11"/>
      <c r="V16" s="11"/>
      <c r="W16" s="11" t="s">
        <v>573</v>
      </c>
      <c r="X16" s="11" t="b">
        <v>1</v>
      </c>
      <c r="Y16" s="11" t="str">
        <f>IF(X16= TRUE, "Student government|", "")</f>
        <v>Student government|</v>
      </c>
      <c r="Z16" s="11"/>
      <c r="AA16" s="11"/>
      <c r="AB16" s="11"/>
      <c r="AC16" s="11"/>
      <c r="AD16" s="11"/>
      <c r="AE16" s="11"/>
      <c r="AF16" s="11"/>
      <c r="AG16" s="11"/>
      <c r="AH16" s="11"/>
      <c r="AI16" s="11"/>
      <c r="AJ16" s="11"/>
      <c r="AK16" s="11"/>
      <c r="AL16" s="11"/>
      <c r="AM16" s="11"/>
      <c r="AN16" s="11"/>
      <c r="AO16" s="11"/>
      <c r="AP16" s="11"/>
      <c r="AQ16" s="11"/>
      <c r="AR16" s="11"/>
      <c r="AS16" s="11"/>
      <c r="AT16" s="11"/>
      <c r="AU16" s="11"/>
    </row>
    <row r="17" ht="15.75" customHeight="1">
      <c r="A17" s="11"/>
      <c r="B17" s="11"/>
      <c r="C17" s="11"/>
      <c r="D17" s="11"/>
      <c r="E17" s="11"/>
      <c r="F17" s="11"/>
      <c r="G17" s="11"/>
      <c r="H17" s="11"/>
      <c r="I17" s="11"/>
      <c r="J17" s="11"/>
      <c r="K17" s="11"/>
      <c r="L17" s="11"/>
      <c r="M17" s="11"/>
      <c r="N17" s="11"/>
      <c r="O17" s="52" t="s">
        <v>519</v>
      </c>
      <c r="P17" s="49" t="b">
        <v>1</v>
      </c>
      <c r="Q17" s="49" t="str">
        <f>IF(P17= TRUE, "Teacher certification program|", "")</f>
        <v>Teacher certification program|</v>
      </c>
      <c r="R17" s="11"/>
      <c r="S17" s="11"/>
      <c r="T17" s="11"/>
      <c r="U17" s="11"/>
      <c r="V17" s="11"/>
      <c r="W17" s="11" t="s">
        <v>574</v>
      </c>
      <c r="X17" s="11" t="b">
        <v>1</v>
      </c>
      <c r="Y17" s="11" t="str">
        <f>IF(X17= TRUE, "Student newspaper|", "")</f>
        <v>Student newspaper|</v>
      </c>
      <c r="Z17" s="11"/>
      <c r="AA17" s="11"/>
      <c r="AB17" s="11"/>
      <c r="AC17" s="11"/>
      <c r="AD17" s="11"/>
      <c r="AE17" s="11"/>
      <c r="AF17" s="11"/>
      <c r="AG17" s="11"/>
      <c r="AH17" s="11"/>
      <c r="AI17" s="11"/>
      <c r="AJ17" s="11"/>
      <c r="AK17" s="11"/>
      <c r="AL17" s="11"/>
      <c r="AM17" s="11"/>
      <c r="AN17" s="11"/>
      <c r="AO17" s="11"/>
      <c r="AP17" s="11"/>
      <c r="AQ17" s="11"/>
      <c r="AR17" s="11"/>
      <c r="AS17" s="11"/>
      <c r="AT17" s="11"/>
      <c r="AU17" s="11"/>
    </row>
    <row r="18" ht="15.75" customHeight="1">
      <c r="A18" s="11"/>
      <c r="B18" s="11"/>
      <c r="C18" s="11"/>
      <c r="D18" s="11"/>
      <c r="E18" s="11"/>
      <c r="F18" s="11"/>
      <c r="G18" s="11"/>
      <c r="H18" s="11"/>
      <c r="I18" s="11"/>
      <c r="J18" s="11"/>
      <c r="K18" s="11"/>
      <c r="L18" s="11"/>
      <c r="M18" s="11"/>
      <c r="N18" s="11"/>
      <c r="O18" s="52" t="s">
        <v>1064</v>
      </c>
      <c r="P18" s="49" t="b">
        <v>1</v>
      </c>
      <c r="Q18" s="49" t="str">
        <f>IF(P18= TRUE, "Undergraduate research|", "")</f>
        <v>Undergraduate research|</v>
      </c>
      <c r="R18" s="11"/>
      <c r="S18" s="11"/>
      <c r="T18" s="11"/>
      <c r="U18" s="11"/>
      <c r="V18" s="11"/>
      <c r="W18" s="11" t="s">
        <v>575</v>
      </c>
      <c r="X18" s="11" t="b">
        <v>0</v>
      </c>
      <c r="Y18" s="11" t="str">
        <f>IF(X18= TRUE, "Student-run film society|", "")</f>
        <v/>
      </c>
      <c r="Z18" s="11"/>
      <c r="AA18" s="11"/>
      <c r="AB18" s="11"/>
      <c r="AC18" s="11"/>
      <c r="AD18" s="11"/>
      <c r="AE18" s="11"/>
      <c r="AF18" s="11"/>
      <c r="AG18" s="11"/>
      <c r="AH18" s="11"/>
      <c r="AI18" s="11"/>
      <c r="AJ18" s="11"/>
      <c r="AK18" s="11"/>
      <c r="AL18" s="11"/>
      <c r="AM18" s="11"/>
      <c r="AN18" s="11"/>
      <c r="AO18" s="11"/>
      <c r="AP18" s="11"/>
      <c r="AQ18" s="11"/>
      <c r="AR18" s="11"/>
      <c r="AS18" s="11"/>
      <c r="AT18" s="11"/>
      <c r="AU18" s="11"/>
    </row>
    <row r="19" ht="15.75" customHeight="1">
      <c r="A19" s="11"/>
      <c r="B19" s="11"/>
      <c r="C19" s="11"/>
      <c r="D19" s="11"/>
      <c r="E19" s="11"/>
      <c r="F19" s="11"/>
      <c r="G19" s="11"/>
      <c r="H19" s="11"/>
      <c r="I19" s="11"/>
      <c r="J19" s="11"/>
      <c r="K19" s="11"/>
      <c r="L19" s="11"/>
      <c r="M19" s="11"/>
      <c r="N19" s="11"/>
      <c r="O19" s="52" t="s">
        <v>521</v>
      </c>
      <c r="P19" s="49" t="b">
        <v>0</v>
      </c>
      <c r="Q19" s="49" t="str">
        <f>IF(P19= TRUE, "Weekend college|", "")</f>
        <v/>
      </c>
      <c r="R19" s="11"/>
      <c r="S19" s="11"/>
      <c r="T19" s="11"/>
      <c r="U19" s="11"/>
      <c r="V19" s="11"/>
      <c r="W19" s="11" t="s">
        <v>1065</v>
      </c>
      <c r="X19" s="11" t="b">
        <v>0</v>
      </c>
      <c r="Y19" s="11" t="str">
        <f>IF(X19= TRUE, "Symphony orchestra|", "")</f>
        <v/>
      </c>
      <c r="Z19" s="11"/>
      <c r="AA19" s="11"/>
      <c r="AB19" s="11"/>
      <c r="AC19" s="11"/>
      <c r="AD19" s="11"/>
      <c r="AE19" s="11"/>
      <c r="AF19" s="11"/>
      <c r="AG19" s="11"/>
      <c r="AH19" s="11"/>
      <c r="AI19" s="11"/>
      <c r="AJ19" s="11"/>
      <c r="AK19" s="11"/>
      <c r="AL19" s="11"/>
      <c r="AM19" s="11"/>
      <c r="AN19" s="11"/>
      <c r="AO19" s="11"/>
      <c r="AP19" s="11"/>
      <c r="AQ19" s="11"/>
      <c r="AR19" s="11"/>
      <c r="AS19" s="11"/>
      <c r="AT19" s="11"/>
      <c r="AU19" s="11"/>
    </row>
    <row r="20" ht="15.75" customHeight="1">
      <c r="A20" s="11"/>
      <c r="B20" s="11"/>
      <c r="C20" s="11"/>
      <c r="D20" s="11"/>
      <c r="E20" s="11"/>
      <c r="F20" s="11"/>
      <c r="G20" s="11"/>
      <c r="H20" s="11"/>
      <c r="I20" s="11"/>
      <c r="J20" s="11"/>
      <c r="K20" s="11"/>
      <c r="L20" s="11"/>
      <c r="M20" s="11"/>
      <c r="N20" s="11"/>
      <c r="O20" s="52" t="s">
        <v>864</v>
      </c>
      <c r="P20" s="49" t="b">
        <v>0</v>
      </c>
      <c r="Q20" s="49" t="str">
        <f>IF(P20= TRUE, "Other|", "")</f>
        <v/>
      </c>
      <c r="R20" s="11"/>
      <c r="S20" s="11"/>
      <c r="T20" s="11"/>
      <c r="U20" s="11"/>
      <c r="V20" s="11"/>
      <c r="W20" s="11" t="s">
        <v>1066</v>
      </c>
      <c r="X20" s="11" t="b">
        <v>0</v>
      </c>
      <c r="Y20" s="11" t="str">
        <f>IF(X20= TRUE, "Television station|", "")</f>
        <v/>
      </c>
      <c r="Z20" s="11"/>
      <c r="AA20" s="11"/>
      <c r="AB20" s="11"/>
      <c r="AC20" s="11"/>
      <c r="AD20" s="11"/>
      <c r="AE20" s="11"/>
      <c r="AF20" s="11"/>
      <c r="AG20" s="11"/>
      <c r="AH20" s="11"/>
      <c r="AI20" s="11"/>
      <c r="AJ20" s="11"/>
      <c r="AK20" s="11"/>
      <c r="AL20" s="11"/>
      <c r="AM20" s="11"/>
      <c r="AN20" s="11"/>
      <c r="AO20" s="11"/>
      <c r="AP20" s="11"/>
      <c r="AQ20" s="11"/>
      <c r="AR20" s="11"/>
      <c r="AS20" s="11"/>
      <c r="AT20" s="11"/>
      <c r="AU20" s="11"/>
    </row>
    <row r="21" ht="15.75" customHeight="1">
      <c r="A21" s="11"/>
      <c r="B21" s="11"/>
      <c r="C21" s="11"/>
      <c r="D21" s="11"/>
      <c r="E21" s="11"/>
      <c r="F21" s="11"/>
      <c r="G21" s="11"/>
      <c r="H21" s="11"/>
      <c r="I21" s="11"/>
      <c r="J21" s="11"/>
      <c r="K21" s="11"/>
      <c r="L21" s="11"/>
      <c r="M21" s="11"/>
      <c r="N21" s="11"/>
      <c r="O21" s="11"/>
      <c r="P21" s="11"/>
      <c r="Q21" s="11"/>
      <c r="R21" s="11"/>
      <c r="S21" s="11"/>
      <c r="T21" s="11"/>
      <c r="U21" s="11"/>
      <c r="V21" s="11"/>
      <c r="W21" s="11" t="s">
        <v>576</v>
      </c>
      <c r="X21" s="11" t="b">
        <v>1</v>
      </c>
      <c r="Y21" s="11" t="str">
        <f>IF(X21= TRUE, "Yearbook|", "")</f>
        <v>Yearbook|</v>
      </c>
      <c r="Z21" s="11"/>
      <c r="AA21" s="11"/>
      <c r="AB21" s="11"/>
      <c r="AC21" s="11"/>
      <c r="AD21" s="11"/>
      <c r="AE21" s="11"/>
      <c r="AF21" s="11"/>
      <c r="AG21" s="11"/>
      <c r="AH21" s="11"/>
      <c r="AI21" s="11"/>
      <c r="AJ21" s="11"/>
      <c r="AK21" s="11"/>
      <c r="AL21" s="11"/>
      <c r="AM21" s="11"/>
      <c r="AN21" s="11"/>
      <c r="AO21" s="11"/>
      <c r="AP21" s="11"/>
      <c r="AQ21" s="11"/>
      <c r="AR21" s="11"/>
      <c r="AS21" s="11"/>
      <c r="AT21" s="11"/>
      <c r="AU21" s="11"/>
    </row>
    <row r="22" ht="15.7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row>
    <row r="23" ht="15.7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row>
    <row r="24" ht="15.7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row>
    <row r="25" ht="15.7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row>
    <row r="26" ht="15.7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row>
    <row r="27" ht="15.7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row>
    <row r="28" ht="15.7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row>
    <row r="29" ht="15.7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row>
    <row r="30" ht="15.7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row>
    <row r="31" ht="15.7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row>
    <row r="32" ht="15.7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row>
    <row r="33" ht="15.7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row>
    <row r="34" ht="15.7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row>
    <row r="35" ht="15.7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row>
    <row r="36" ht="15.7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row>
    <row r="37" ht="15.7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row>
    <row r="38" ht="15.7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row>
    <row r="39" ht="15.7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row>
    <row r="40" ht="15.7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row>
    <row r="41" ht="15.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row>
    <row r="42" ht="15.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row>
    <row r="43" ht="15.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row>
    <row r="44" ht="15.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row>
    <row r="45" ht="15.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row>
    <row r="46" ht="15.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row>
    <row r="47" ht="15.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row>
    <row r="48" ht="15.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row>
    <row r="49" ht="15.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row>
    <row r="50" ht="15.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row>
    <row r="51" ht="15.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row>
    <row r="52" ht="15.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row>
    <row r="53" ht="15.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row>
    <row r="55" ht="15.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row>
    <row r="56" ht="15.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row>
    <row r="57" ht="15.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row>
    <row r="58" ht="15.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row>
    <row r="59" ht="15.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row>
    <row r="60" ht="15.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row>
    <row r="61" ht="15.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row>
    <row r="63" ht="15.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row>
    <row r="64" ht="15.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row>
    <row r="66" ht="15.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row>
    <row r="68" ht="15.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row>
    <row r="69" ht="15.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row>
    <row r="71" ht="15.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row>
    <row r="74" ht="15.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row>
    <row r="75" ht="15.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row>
    <row r="77" ht="15.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row>
    <row r="79" ht="15.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row>
  </sheetData>
  <printOptions/>
  <pageMargins bottom="0.75" footer="0.0" header="0.0" left="0.7" right="0.7" top="0.7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2" width="16.33"/>
    <col customWidth="1" min="3" max="3" width="20.44"/>
    <col customWidth="1" min="4" max="5" width="19.11"/>
    <col customWidth="1" min="6" max="6" width="17.0"/>
    <col customWidth="1" min="7" max="7" width="48.33"/>
    <col customWidth="1" min="8" max="8" width="27.67"/>
    <col customWidth="1" min="9" max="9" width="94.0"/>
    <col customWidth="1" min="10" max="10" width="13.67"/>
    <col customWidth="1" min="11" max="11" width="45.0"/>
    <col customWidth="1" min="12" max="12" width="10.78"/>
    <col customWidth="1" min="13" max="13" width="30.33"/>
    <col customWidth="1" min="14" max="14" width="65.0"/>
    <col customWidth="1" min="15" max="16" width="10.78"/>
    <col customWidth="1" min="17" max="17" width="23.78"/>
    <col customWidth="1" min="18" max="18" width="13.0"/>
    <col customWidth="1" min="19" max="19" width="18.78"/>
    <col customWidth="1" min="20" max="20" width="26.67"/>
    <col customWidth="1" min="21" max="26" width="10.78"/>
  </cols>
  <sheetData>
    <row r="1" ht="15.75" customHeight="1">
      <c r="A1" s="11" t="s">
        <v>33</v>
      </c>
      <c r="B1" s="11" t="s">
        <v>1067</v>
      </c>
      <c r="C1" s="11" t="s">
        <v>26</v>
      </c>
      <c r="D1" s="11" t="s">
        <v>1068</v>
      </c>
      <c r="E1" s="11" t="s">
        <v>63</v>
      </c>
      <c r="F1" s="11" t="s">
        <v>1069</v>
      </c>
      <c r="G1" s="11" t="s">
        <v>218</v>
      </c>
      <c r="H1" s="11" t="s">
        <v>221</v>
      </c>
      <c r="I1" s="11" t="s">
        <v>1070</v>
      </c>
      <c r="J1" s="11" t="s">
        <v>246</v>
      </c>
      <c r="K1" s="11" t="s">
        <v>1071</v>
      </c>
      <c r="L1" s="11" t="s">
        <v>371</v>
      </c>
      <c r="M1" s="11" t="s">
        <v>1072</v>
      </c>
      <c r="N1" s="11" t="s">
        <v>387</v>
      </c>
      <c r="O1" s="11" t="s">
        <v>1073</v>
      </c>
      <c r="P1" s="11" t="s">
        <v>476</v>
      </c>
      <c r="Q1" s="277" t="s">
        <v>443</v>
      </c>
      <c r="R1" s="11" t="s">
        <v>1074</v>
      </c>
      <c r="S1" s="11" t="s">
        <v>660</v>
      </c>
      <c r="T1" s="11" t="s">
        <v>662</v>
      </c>
      <c r="U1" s="11"/>
      <c r="V1" s="11"/>
      <c r="W1" s="11"/>
      <c r="X1" s="11"/>
      <c r="Y1" s="11"/>
      <c r="Z1" s="11"/>
    </row>
    <row r="2" ht="15.75" customHeight="1">
      <c r="A2" s="11" t="s">
        <v>213</v>
      </c>
      <c r="B2" s="11" t="s">
        <v>1075</v>
      </c>
      <c r="C2" s="11" t="s">
        <v>1076</v>
      </c>
      <c r="D2" s="11" t="s">
        <v>61</v>
      </c>
      <c r="E2" s="11" t="s">
        <v>1077</v>
      </c>
      <c r="F2" s="277" t="s">
        <v>1078</v>
      </c>
      <c r="G2" s="11" t="s">
        <v>1079</v>
      </c>
      <c r="H2" s="11" t="s">
        <v>1080</v>
      </c>
      <c r="I2" s="11" t="s">
        <v>1081</v>
      </c>
      <c r="J2" s="11" t="s">
        <v>251</v>
      </c>
      <c r="K2" s="11" t="s">
        <v>273</v>
      </c>
      <c r="L2" s="11" t="s">
        <v>1082</v>
      </c>
      <c r="M2" s="11" t="s">
        <v>1083</v>
      </c>
      <c r="N2" s="11" t="s">
        <v>1084</v>
      </c>
      <c r="O2" s="11" t="s">
        <v>1085</v>
      </c>
      <c r="P2" s="11" t="s">
        <v>1086</v>
      </c>
      <c r="Q2" s="277" t="s">
        <v>1087</v>
      </c>
      <c r="R2" s="11" t="s">
        <v>594</v>
      </c>
      <c r="S2" s="11" t="s">
        <v>1088</v>
      </c>
      <c r="T2" s="11" t="s">
        <v>1089</v>
      </c>
      <c r="U2" s="11"/>
      <c r="V2" s="11"/>
      <c r="W2" s="11"/>
      <c r="X2" s="11"/>
      <c r="Y2" s="11"/>
      <c r="Z2" s="11"/>
    </row>
    <row r="3" ht="15.75" customHeight="1">
      <c r="A3" s="11"/>
      <c r="B3" s="11" t="s">
        <v>1090</v>
      </c>
      <c r="C3" s="11" t="s">
        <v>1091</v>
      </c>
      <c r="D3" s="11" t="s">
        <v>1092</v>
      </c>
      <c r="E3" s="11" t="s">
        <v>1093</v>
      </c>
      <c r="F3" s="277" t="s">
        <v>1094</v>
      </c>
      <c r="G3" s="11" t="s">
        <v>1095</v>
      </c>
      <c r="H3" s="11" t="s">
        <v>1096</v>
      </c>
      <c r="I3" s="11" t="s">
        <v>1097</v>
      </c>
      <c r="J3" s="11" t="s">
        <v>248</v>
      </c>
      <c r="K3" s="11" t="s">
        <v>1098</v>
      </c>
      <c r="L3" s="11" t="s">
        <v>1099</v>
      </c>
      <c r="M3" s="11" t="s">
        <v>864</v>
      </c>
      <c r="N3" s="11" t="s">
        <v>1100</v>
      </c>
      <c r="O3" s="11" t="s">
        <v>213</v>
      </c>
      <c r="P3" s="11"/>
      <c r="Q3" s="277" t="s">
        <v>1101</v>
      </c>
      <c r="R3" s="11" t="s">
        <v>1102</v>
      </c>
      <c r="S3" s="11"/>
      <c r="T3" s="11" t="s">
        <v>1103</v>
      </c>
      <c r="U3" s="11"/>
      <c r="V3" s="11"/>
      <c r="W3" s="11"/>
      <c r="X3" s="11"/>
      <c r="Y3" s="11"/>
      <c r="Z3" s="11"/>
    </row>
    <row r="4" ht="15.75" customHeight="1">
      <c r="A4" s="11"/>
      <c r="B4" s="11" t="s">
        <v>1104</v>
      </c>
      <c r="C4" s="11" t="s">
        <v>1105</v>
      </c>
      <c r="D4" s="11"/>
      <c r="E4" s="11"/>
      <c r="F4" s="277" t="s">
        <v>1106</v>
      </c>
      <c r="G4" s="11"/>
      <c r="H4" s="11"/>
      <c r="I4" s="11" t="s">
        <v>864</v>
      </c>
      <c r="J4" s="11" t="s">
        <v>263</v>
      </c>
      <c r="K4" s="11" t="s">
        <v>1107</v>
      </c>
      <c r="L4" s="11"/>
      <c r="M4" s="11"/>
      <c r="N4" s="11"/>
      <c r="O4" s="11"/>
      <c r="P4" s="11"/>
      <c r="Q4" s="277" t="s">
        <v>1108</v>
      </c>
      <c r="R4" s="11"/>
      <c r="S4" s="11"/>
      <c r="T4" s="11"/>
      <c r="U4" s="11"/>
      <c r="V4" s="11"/>
      <c r="W4" s="11"/>
      <c r="X4" s="11"/>
      <c r="Y4" s="11"/>
      <c r="Z4" s="11"/>
    </row>
    <row r="5" ht="15.75" customHeight="1">
      <c r="A5" s="11"/>
      <c r="B5" s="11" t="s">
        <v>1109</v>
      </c>
      <c r="C5" s="11" t="s">
        <v>1110</v>
      </c>
      <c r="D5" s="11"/>
      <c r="E5" s="11"/>
      <c r="F5" s="277" t="s">
        <v>1111</v>
      </c>
      <c r="G5" s="11"/>
      <c r="H5" s="11"/>
      <c r="I5" s="11"/>
      <c r="J5" s="11"/>
      <c r="K5" s="11" t="s">
        <v>1112</v>
      </c>
      <c r="L5" s="11"/>
      <c r="M5" s="11"/>
      <c r="N5" s="11"/>
      <c r="O5" s="11"/>
      <c r="P5" s="11"/>
      <c r="Q5" s="277" t="s">
        <v>447</v>
      </c>
      <c r="R5" s="11"/>
      <c r="S5" s="11"/>
      <c r="T5" s="11"/>
      <c r="U5" s="11"/>
      <c r="V5" s="11"/>
      <c r="W5" s="11"/>
      <c r="X5" s="11"/>
      <c r="Y5" s="11"/>
      <c r="Z5" s="11"/>
    </row>
    <row r="6" ht="15.75" customHeight="1">
      <c r="A6" s="11"/>
      <c r="B6" s="11" t="s">
        <v>1113</v>
      </c>
      <c r="C6" s="11" t="s">
        <v>1114</v>
      </c>
      <c r="D6" s="11"/>
      <c r="E6" s="11"/>
      <c r="F6" s="277" t="s">
        <v>1115</v>
      </c>
      <c r="G6" s="11"/>
      <c r="H6" s="11"/>
      <c r="I6" s="11"/>
      <c r="J6" s="11"/>
      <c r="K6" s="11"/>
      <c r="L6" s="11"/>
      <c r="M6" s="11"/>
      <c r="N6" s="11"/>
      <c r="O6" s="11"/>
      <c r="P6" s="11"/>
      <c r="Q6" s="11"/>
      <c r="R6" s="11"/>
      <c r="S6" s="11"/>
      <c r="T6" s="11"/>
      <c r="U6" s="11"/>
      <c r="V6" s="11"/>
      <c r="W6" s="11"/>
      <c r="X6" s="11"/>
      <c r="Y6" s="11"/>
      <c r="Z6" s="11"/>
    </row>
    <row r="7" ht="15.75" customHeight="1">
      <c r="A7" s="11"/>
      <c r="B7" s="11" t="s">
        <v>1116</v>
      </c>
      <c r="C7" s="11" t="s">
        <v>1117</v>
      </c>
      <c r="D7" s="11"/>
      <c r="E7" s="11"/>
      <c r="F7" s="277" t="s">
        <v>864</v>
      </c>
      <c r="G7" s="11"/>
      <c r="H7" s="11"/>
      <c r="I7" s="11"/>
      <c r="J7" s="11"/>
      <c r="K7" s="11"/>
      <c r="L7" s="11"/>
      <c r="M7" s="11"/>
      <c r="N7" s="11"/>
      <c r="O7" s="11"/>
      <c r="P7" s="11"/>
      <c r="Q7" s="11"/>
      <c r="R7" s="11"/>
      <c r="S7" s="11"/>
      <c r="T7" s="11"/>
      <c r="U7" s="11"/>
      <c r="V7" s="11"/>
      <c r="W7" s="11"/>
      <c r="X7" s="11"/>
      <c r="Y7" s="11"/>
      <c r="Z7" s="11"/>
    </row>
    <row r="8" ht="15.75" customHeight="1">
      <c r="A8" s="11"/>
      <c r="B8" s="11" t="s">
        <v>1118</v>
      </c>
      <c r="C8" s="11" t="s">
        <v>1119</v>
      </c>
      <c r="D8" s="11"/>
      <c r="E8" s="11"/>
      <c r="F8" s="11"/>
      <c r="G8" s="11"/>
      <c r="H8" s="11"/>
      <c r="I8" s="11"/>
      <c r="J8" s="11"/>
      <c r="K8" s="11"/>
      <c r="L8" s="11"/>
      <c r="M8" s="11"/>
      <c r="N8" s="11"/>
      <c r="O8" s="11"/>
      <c r="P8" s="11"/>
      <c r="Q8" s="11"/>
      <c r="R8" s="11"/>
      <c r="S8" s="11"/>
      <c r="T8" s="11"/>
      <c r="U8" s="11"/>
      <c r="V8" s="11"/>
      <c r="W8" s="11"/>
      <c r="X8" s="11"/>
      <c r="Y8" s="11"/>
      <c r="Z8" s="11"/>
    </row>
    <row r="9" ht="15.75" customHeight="1">
      <c r="A9" s="11"/>
      <c r="B9" s="11" t="s">
        <v>1120</v>
      </c>
      <c r="C9" s="11" t="s">
        <v>1121</v>
      </c>
      <c r="D9" s="11"/>
      <c r="E9" s="11"/>
      <c r="F9" s="11"/>
      <c r="G9" s="11"/>
      <c r="H9" s="11"/>
      <c r="I9" s="11"/>
      <c r="J9" s="11"/>
      <c r="K9" s="11"/>
      <c r="L9" s="11"/>
      <c r="M9" s="11"/>
      <c r="N9" s="11"/>
      <c r="O9" s="11"/>
      <c r="P9" s="11"/>
      <c r="Q9" s="11"/>
      <c r="R9" s="11"/>
      <c r="S9" s="11"/>
      <c r="T9" s="11"/>
      <c r="U9" s="11"/>
      <c r="V9" s="11"/>
      <c r="W9" s="11"/>
      <c r="X9" s="11"/>
      <c r="Y9" s="11"/>
      <c r="Z9" s="11"/>
    </row>
    <row r="10" ht="15.75" customHeight="1">
      <c r="A10" s="11"/>
      <c r="B10" s="11" t="s">
        <v>1122</v>
      </c>
      <c r="C10" s="11" t="s">
        <v>1123</v>
      </c>
      <c r="D10" s="11"/>
      <c r="E10" s="11"/>
      <c r="F10" s="11"/>
      <c r="G10" s="11"/>
      <c r="H10" s="11"/>
      <c r="I10" s="11"/>
      <c r="J10" s="11"/>
      <c r="K10" s="11"/>
      <c r="L10" s="11"/>
      <c r="M10" s="11"/>
      <c r="N10" s="11"/>
      <c r="O10" s="11"/>
      <c r="P10" s="11"/>
      <c r="Q10" s="11"/>
      <c r="R10" s="11"/>
      <c r="S10" s="11"/>
      <c r="T10" s="11"/>
      <c r="U10" s="11"/>
      <c r="V10" s="11"/>
      <c r="W10" s="11"/>
      <c r="X10" s="11"/>
      <c r="Y10" s="11"/>
      <c r="Z10" s="11"/>
    </row>
    <row r="11" ht="15.75" customHeight="1">
      <c r="A11" s="11"/>
      <c r="B11" s="11" t="s">
        <v>1124</v>
      </c>
      <c r="C11" s="11" t="s">
        <v>1125</v>
      </c>
      <c r="D11" s="11"/>
      <c r="E11" s="11"/>
      <c r="F11" s="11"/>
      <c r="G11" s="11"/>
      <c r="H11" s="11"/>
      <c r="I11" s="11"/>
      <c r="J11" s="11"/>
      <c r="K11" s="11"/>
      <c r="L11" s="11"/>
      <c r="M11" s="11"/>
      <c r="N11" s="11"/>
      <c r="O11" s="11"/>
      <c r="P11" s="11"/>
      <c r="Q11" s="11"/>
      <c r="R11" s="11"/>
      <c r="S11" s="11"/>
      <c r="T11" s="11"/>
      <c r="U11" s="11"/>
      <c r="V11" s="11"/>
      <c r="W11" s="11"/>
      <c r="X11" s="11"/>
      <c r="Y11" s="11"/>
      <c r="Z11" s="11"/>
    </row>
    <row r="12" ht="15.75" customHeight="1">
      <c r="A12" s="11"/>
      <c r="B12" s="11" t="s">
        <v>1126</v>
      </c>
      <c r="C12" s="11" t="s">
        <v>1127</v>
      </c>
      <c r="D12" s="11"/>
      <c r="E12" s="11"/>
      <c r="F12" s="11"/>
      <c r="G12" s="11"/>
      <c r="H12" s="11"/>
      <c r="I12" s="11"/>
      <c r="J12" s="11"/>
      <c r="K12" s="11"/>
      <c r="L12" s="11"/>
      <c r="M12" s="11"/>
      <c r="N12" s="11"/>
      <c r="O12" s="11"/>
      <c r="P12" s="11"/>
      <c r="Q12" s="11"/>
      <c r="R12" s="11"/>
      <c r="S12" s="11"/>
      <c r="T12" s="11"/>
      <c r="U12" s="11"/>
      <c r="V12" s="11"/>
      <c r="W12" s="11"/>
      <c r="X12" s="11"/>
      <c r="Y12" s="11"/>
      <c r="Z12" s="11"/>
    </row>
    <row r="13" ht="15.75" customHeight="1">
      <c r="A13" s="11"/>
      <c r="B13" s="11" t="s">
        <v>1128</v>
      </c>
      <c r="C13" s="11" t="s">
        <v>1129</v>
      </c>
      <c r="D13" s="11"/>
      <c r="E13" s="11"/>
      <c r="F13" s="11"/>
      <c r="G13" s="11"/>
      <c r="H13" s="11"/>
      <c r="I13" s="11"/>
      <c r="J13" s="11"/>
      <c r="K13" s="11"/>
      <c r="L13" s="11"/>
      <c r="M13" s="11"/>
      <c r="N13" s="11"/>
      <c r="O13" s="11"/>
      <c r="P13" s="11"/>
      <c r="Q13" s="11"/>
      <c r="R13" s="11"/>
      <c r="S13" s="11"/>
      <c r="T13" s="11"/>
      <c r="U13" s="11"/>
      <c r="V13" s="11"/>
      <c r="W13" s="11"/>
      <c r="X13" s="11"/>
      <c r="Y13" s="11"/>
      <c r="Z13" s="11"/>
    </row>
    <row r="14" ht="15.75" customHeight="1">
      <c r="A14" s="11"/>
      <c r="B14" s="11" t="s">
        <v>1130</v>
      </c>
      <c r="C14" s="11" t="s">
        <v>1131</v>
      </c>
      <c r="D14" s="11"/>
      <c r="E14" s="11"/>
      <c r="F14" s="11"/>
      <c r="G14" s="11"/>
      <c r="H14" s="11"/>
      <c r="I14" s="11"/>
      <c r="J14" s="11"/>
      <c r="K14" s="11"/>
      <c r="L14" s="11"/>
      <c r="M14" s="11"/>
      <c r="N14" s="11"/>
      <c r="O14" s="11"/>
      <c r="P14" s="11"/>
      <c r="Q14" s="11"/>
      <c r="R14" s="11"/>
      <c r="S14" s="11"/>
      <c r="T14" s="11"/>
      <c r="U14" s="11"/>
      <c r="V14" s="11"/>
      <c r="W14" s="11"/>
      <c r="X14" s="11"/>
      <c r="Y14" s="11"/>
      <c r="Z14" s="11"/>
    </row>
    <row r="15" ht="15.75" customHeight="1">
      <c r="A15" s="11"/>
      <c r="B15" s="11" t="s">
        <v>1132</v>
      </c>
      <c r="C15" s="11" t="s">
        <v>1133</v>
      </c>
      <c r="D15" s="11"/>
      <c r="E15" s="11"/>
      <c r="F15" s="11"/>
      <c r="G15" s="11"/>
      <c r="H15" s="11"/>
      <c r="I15" s="11"/>
      <c r="J15" s="11"/>
      <c r="K15" s="11"/>
      <c r="L15" s="11"/>
      <c r="M15" s="11"/>
      <c r="N15" s="11"/>
      <c r="O15" s="11"/>
      <c r="P15" s="11"/>
      <c r="Q15" s="11"/>
      <c r="R15" s="11"/>
      <c r="S15" s="11"/>
      <c r="T15" s="11"/>
      <c r="U15" s="11"/>
      <c r="V15" s="11"/>
      <c r="W15" s="11"/>
      <c r="X15" s="11"/>
      <c r="Y15" s="11"/>
      <c r="Z15" s="11"/>
    </row>
    <row r="16" ht="15.75" customHeight="1">
      <c r="A16" s="11"/>
      <c r="B16" s="11" t="s">
        <v>1134</v>
      </c>
      <c r="C16" s="11" t="s">
        <v>1135</v>
      </c>
      <c r="D16" s="11"/>
      <c r="E16" s="11"/>
      <c r="F16" s="11"/>
      <c r="G16" s="11"/>
      <c r="H16" s="11"/>
      <c r="I16" s="11"/>
      <c r="J16" s="11"/>
      <c r="K16" s="11"/>
      <c r="L16" s="11"/>
      <c r="M16" s="11"/>
      <c r="N16" s="11"/>
      <c r="O16" s="11"/>
      <c r="P16" s="11"/>
      <c r="Q16" s="11"/>
      <c r="R16" s="11"/>
      <c r="S16" s="11"/>
      <c r="T16" s="11"/>
      <c r="U16" s="11"/>
      <c r="V16" s="11"/>
      <c r="W16" s="11"/>
      <c r="X16" s="11"/>
      <c r="Y16" s="11"/>
      <c r="Z16" s="11"/>
    </row>
    <row r="17" ht="15.75" customHeight="1">
      <c r="A17" s="11"/>
      <c r="B17" s="11" t="s">
        <v>1136</v>
      </c>
      <c r="C17" s="11" t="s">
        <v>1137</v>
      </c>
      <c r="D17" s="11"/>
      <c r="E17" s="11"/>
      <c r="F17" s="11"/>
      <c r="G17" s="11"/>
      <c r="H17" s="11"/>
      <c r="I17" s="11"/>
      <c r="J17" s="11"/>
      <c r="K17" s="11"/>
      <c r="L17" s="11"/>
      <c r="M17" s="11"/>
      <c r="N17" s="11"/>
      <c r="O17" s="11"/>
      <c r="P17" s="11"/>
      <c r="Q17" s="11"/>
      <c r="R17" s="11"/>
      <c r="S17" s="11"/>
      <c r="T17" s="11"/>
      <c r="U17" s="11"/>
      <c r="V17" s="11"/>
      <c r="W17" s="11"/>
      <c r="X17" s="11"/>
      <c r="Y17" s="11"/>
      <c r="Z17" s="11"/>
    </row>
    <row r="18" ht="15.75" customHeight="1">
      <c r="A18" s="11"/>
      <c r="B18" s="11" t="s">
        <v>1138</v>
      </c>
      <c r="C18" s="11" t="s">
        <v>1139</v>
      </c>
      <c r="D18" s="11"/>
      <c r="E18" s="11"/>
      <c r="F18" s="11"/>
      <c r="G18" s="11"/>
      <c r="H18" s="11"/>
      <c r="I18" s="11"/>
      <c r="J18" s="11"/>
      <c r="K18" s="11"/>
      <c r="L18" s="11"/>
      <c r="M18" s="11"/>
      <c r="N18" s="11"/>
      <c r="O18" s="11"/>
      <c r="P18" s="11"/>
      <c r="Q18" s="11"/>
      <c r="R18" s="11"/>
      <c r="S18" s="11"/>
      <c r="T18" s="11"/>
      <c r="U18" s="11"/>
      <c r="V18" s="11"/>
      <c r="W18" s="11"/>
      <c r="X18" s="11"/>
      <c r="Y18" s="11"/>
      <c r="Z18" s="11"/>
    </row>
    <row r="19" ht="15.75" customHeight="1">
      <c r="A19" s="11"/>
      <c r="B19" s="11" t="s">
        <v>1140</v>
      </c>
      <c r="C19" s="11" t="s">
        <v>1141</v>
      </c>
      <c r="D19" s="11"/>
      <c r="E19" s="11"/>
      <c r="F19" s="11"/>
      <c r="G19" s="11"/>
      <c r="H19" s="11"/>
      <c r="I19" s="11"/>
      <c r="J19" s="11"/>
      <c r="K19" s="11"/>
      <c r="L19" s="11"/>
      <c r="M19" s="11"/>
      <c r="N19" s="11"/>
      <c r="O19" s="11"/>
      <c r="P19" s="11"/>
      <c r="Q19" s="11"/>
      <c r="R19" s="11"/>
      <c r="S19" s="11"/>
      <c r="T19" s="11"/>
      <c r="U19" s="11"/>
      <c r="V19" s="11"/>
      <c r="W19" s="11"/>
      <c r="X19" s="11"/>
      <c r="Y19" s="11"/>
      <c r="Z19" s="11"/>
    </row>
    <row r="20" ht="15.75" customHeight="1">
      <c r="A20" s="11"/>
      <c r="B20" s="11" t="s">
        <v>1142</v>
      </c>
      <c r="C20" s="11" t="s">
        <v>1143</v>
      </c>
      <c r="D20" s="11"/>
      <c r="E20" s="11"/>
      <c r="F20" s="11"/>
      <c r="G20" s="11"/>
      <c r="H20" s="11"/>
      <c r="I20" s="11"/>
      <c r="J20" s="11"/>
      <c r="K20" s="11"/>
      <c r="L20" s="11"/>
      <c r="M20" s="11"/>
      <c r="N20" s="11"/>
      <c r="O20" s="11"/>
      <c r="P20" s="11"/>
      <c r="Q20" s="11"/>
      <c r="R20" s="11"/>
      <c r="S20" s="11"/>
      <c r="T20" s="11"/>
      <c r="U20" s="11"/>
      <c r="V20" s="11"/>
      <c r="W20" s="11"/>
      <c r="X20" s="11"/>
      <c r="Y20" s="11"/>
      <c r="Z20" s="11"/>
    </row>
    <row r="21" ht="15.75" customHeight="1">
      <c r="A21" s="11"/>
      <c r="B21" s="11" t="s">
        <v>1144</v>
      </c>
      <c r="C21" s="11" t="s">
        <v>1145</v>
      </c>
      <c r="D21" s="11"/>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11"/>
      <c r="B22" s="11" t="s">
        <v>1146</v>
      </c>
      <c r="C22" s="11" t="s">
        <v>1147</v>
      </c>
      <c r="D22" s="11"/>
      <c r="E22" s="11"/>
      <c r="F22" s="11"/>
      <c r="G22" s="11"/>
      <c r="H22" s="11"/>
      <c r="I22" s="11"/>
      <c r="J22" s="11"/>
      <c r="K22" s="11"/>
      <c r="L22" s="11"/>
      <c r="M22" s="11"/>
      <c r="N22" s="11"/>
      <c r="O22" s="11"/>
      <c r="P22" s="11"/>
      <c r="Q22" s="11"/>
      <c r="R22" s="11"/>
      <c r="S22" s="11"/>
      <c r="T22" s="11"/>
      <c r="U22" s="11"/>
      <c r="V22" s="11"/>
      <c r="W22" s="11"/>
      <c r="X22" s="11"/>
      <c r="Y22" s="11"/>
      <c r="Z22" s="11"/>
    </row>
    <row r="23" ht="15.75" customHeight="1">
      <c r="A23" s="11"/>
      <c r="B23" s="11" t="s">
        <v>1148</v>
      </c>
      <c r="C23" s="11" t="s">
        <v>1149</v>
      </c>
      <c r="D23" s="11"/>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11"/>
      <c r="B24" s="11" t="s">
        <v>1150</v>
      </c>
      <c r="C24" s="11" t="s">
        <v>1151</v>
      </c>
      <c r="D24" s="11"/>
      <c r="E24" s="11"/>
      <c r="F24" s="11"/>
      <c r="G24" s="11"/>
      <c r="H24" s="11"/>
      <c r="I24" s="11"/>
      <c r="J24" s="11"/>
      <c r="K24" s="11"/>
      <c r="L24" s="11"/>
      <c r="M24" s="11"/>
      <c r="N24" s="11"/>
      <c r="O24" s="11"/>
      <c r="P24" s="11"/>
      <c r="Q24" s="11"/>
      <c r="R24" s="11"/>
      <c r="S24" s="11"/>
      <c r="T24" s="11"/>
      <c r="U24" s="11"/>
      <c r="V24" s="11"/>
      <c r="W24" s="11"/>
      <c r="X24" s="11"/>
      <c r="Y24" s="11"/>
      <c r="Z24" s="11"/>
    </row>
    <row r="25" ht="15.75" customHeight="1">
      <c r="A25" s="11"/>
      <c r="B25" s="11" t="s">
        <v>1152</v>
      </c>
      <c r="C25" s="11" t="s">
        <v>1153</v>
      </c>
      <c r="D25" s="11"/>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11"/>
      <c r="B26" s="11" t="s">
        <v>1154</v>
      </c>
      <c r="C26" s="11" t="s">
        <v>1155</v>
      </c>
      <c r="D26" s="11"/>
      <c r="E26" s="11"/>
      <c r="F26" s="11"/>
      <c r="G26" s="11"/>
      <c r="H26" s="11"/>
      <c r="I26" s="11"/>
      <c r="J26" s="11"/>
      <c r="K26" s="11"/>
      <c r="L26" s="11"/>
      <c r="M26" s="11"/>
      <c r="N26" s="11"/>
      <c r="O26" s="11"/>
      <c r="P26" s="11"/>
      <c r="Q26" s="11"/>
      <c r="R26" s="11"/>
      <c r="S26" s="11"/>
      <c r="T26" s="11"/>
      <c r="U26" s="11"/>
      <c r="V26" s="11"/>
      <c r="W26" s="11"/>
      <c r="X26" s="11"/>
      <c r="Y26" s="11"/>
      <c r="Z26" s="11"/>
    </row>
    <row r="27" ht="15.75" customHeight="1">
      <c r="A27" s="11"/>
      <c r="B27" s="11" t="s">
        <v>1156</v>
      </c>
      <c r="C27" s="11" t="s">
        <v>1157</v>
      </c>
      <c r="D27" s="11"/>
      <c r="E27" s="11"/>
      <c r="F27" s="11"/>
      <c r="G27" s="11"/>
      <c r="H27" s="11"/>
      <c r="I27" s="11"/>
      <c r="J27" s="11"/>
      <c r="K27" s="11"/>
      <c r="L27" s="11"/>
      <c r="M27" s="11"/>
      <c r="N27" s="11"/>
      <c r="O27" s="11"/>
      <c r="P27" s="11"/>
      <c r="Q27" s="11"/>
      <c r="R27" s="11"/>
      <c r="S27" s="11"/>
      <c r="T27" s="11"/>
      <c r="U27" s="11"/>
      <c r="V27" s="11"/>
      <c r="W27" s="11"/>
      <c r="X27" s="11"/>
      <c r="Y27" s="11"/>
      <c r="Z27" s="11"/>
    </row>
    <row r="28" ht="15.75" customHeight="1">
      <c r="A28" s="11"/>
      <c r="B28" s="11" t="s">
        <v>1158</v>
      </c>
      <c r="C28" s="11" t="s">
        <v>1159</v>
      </c>
      <c r="D28" s="11"/>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11"/>
      <c r="B29" s="11" t="s">
        <v>1160</v>
      </c>
      <c r="C29" s="11" t="s">
        <v>1161</v>
      </c>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1"/>
      <c r="B30" s="11" t="s">
        <v>1162</v>
      </c>
      <c r="C30" s="11" t="s">
        <v>1163</v>
      </c>
      <c r="D30" s="11"/>
      <c r="E30" s="11"/>
      <c r="F30" s="11"/>
      <c r="G30" s="11"/>
      <c r="H30" s="11"/>
      <c r="I30" s="11"/>
      <c r="J30" s="11"/>
      <c r="K30" s="11"/>
      <c r="L30" s="11"/>
      <c r="M30" s="11"/>
      <c r="N30" s="11"/>
      <c r="O30" s="11"/>
      <c r="P30" s="11"/>
      <c r="Q30" s="11"/>
      <c r="R30" s="11"/>
      <c r="S30" s="11"/>
      <c r="T30" s="11"/>
      <c r="U30" s="11"/>
      <c r="V30" s="11"/>
      <c r="W30" s="11"/>
      <c r="X30" s="11"/>
      <c r="Y30" s="11"/>
      <c r="Z30" s="11"/>
    </row>
    <row r="31" ht="15.75" customHeight="1">
      <c r="A31" s="11"/>
      <c r="B31" s="11" t="s">
        <v>1164</v>
      </c>
      <c r="C31" s="11" t="s">
        <v>1165</v>
      </c>
      <c r="D31" s="11"/>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11"/>
      <c r="B32" s="11" t="s">
        <v>1166</v>
      </c>
      <c r="C32" s="11" t="s">
        <v>1167</v>
      </c>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11"/>
      <c r="B33" s="11" t="s">
        <v>1168</v>
      </c>
      <c r="C33" s="11" t="s">
        <v>1169</v>
      </c>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11"/>
      <c r="B34" s="11" t="s">
        <v>1170</v>
      </c>
      <c r="C34" s="11" t="s">
        <v>1171</v>
      </c>
      <c r="D34" s="11"/>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1"/>
      <c r="B35" s="11" t="s">
        <v>1172</v>
      </c>
      <c r="C35" s="11" t="s">
        <v>1173</v>
      </c>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11"/>
      <c r="B36" s="11" t="s">
        <v>1174</v>
      </c>
      <c r="C36" s="11" t="s">
        <v>1175</v>
      </c>
      <c r="D36" s="11"/>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11"/>
      <c r="B37" s="11" t="s">
        <v>1176</v>
      </c>
      <c r="C37" s="11" t="s">
        <v>1177</v>
      </c>
      <c r="D37" s="11"/>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11"/>
      <c r="B38" s="11" t="s">
        <v>1178</v>
      </c>
      <c r="C38" s="11" t="s">
        <v>1179</v>
      </c>
      <c r="D38" s="11"/>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11"/>
      <c r="B39" s="11" t="s">
        <v>23</v>
      </c>
      <c r="C39" s="11" t="s">
        <v>1180</v>
      </c>
      <c r="D39" s="11"/>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11"/>
      <c r="B40" s="11" t="s">
        <v>1181</v>
      </c>
      <c r="C40" s="11" t="s">
        <v>1182</v>
      </c>
      <c r="D40" s="11"/>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11"/>
      <c r="B41" s="11" t="s">
        <v>1183</v>
      </c>
      <c r="C41" s="11" t="s">
        <v>1184</v>
      </c>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1"/>
      <c r="B42" s="11" t="s">
        <v>1185</v>
      </c>
      <c r="C42" s="11" t="s">
        <v>1186</v>
      </c>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11" t="s">
        <v>1187</v>
      </c>
      <c r="C43" s="11" t="s">
        <v>1188</v>
      </c>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11"/>
      <c r="B44" s="11" t="s">
        <v>1189</v>
      </c>
      <c r="C44" s="11" t="s">
        <v>1190</v>
      </c>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1"/>
      <c r="B45" s="11" t="s">
        <v>1191</v>
      </c>
      <c r="C45" s="11" t="s">
        <v>1192</v>
      </c>
      <c r="D45" s="11"/>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1"/>
      <c r="B46" s="11" t="s">
        <v>1193</v>
      </c>
      <c r="C46" s="11" t="s">
        <v>1194</v>
      </c>
      <c r="D46" s="11"/>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1"/>
      <c r="B47" s="11" t="s">
        <v>1195</v>
      </c>
      <c r="C47" s="11" t="s">
        <v>1196</v>
      </c>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t="s">
        <v>1197</v>
      </c>
      <c r="C48" s="11" t="s">
        <v>1198</v>
      </c>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t="s">
        <v>1199</v>
      </c>
      <c r="C49" s="11" t="s">
        <v>1200</v>
      </c>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1"/>
      <c r="B50" s="11" t="s">
        <v>1201</v>
      </c>
      <c r="C50" s="11" t="s">
        <v>1202</v>
      </c>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11" t="s">
        <v>1203</v>
      </c>
      <c r="C51" s="11" t="s">
        <v>1204</v>
      </c>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t="s">
        <v>1205</v>
      </c>
      <c r="C52" s="11" t="s">
        <v>1206</v>
      </c>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11" t="s">
        <v>1114</v>
      </c>
      <c r="C53" s="11" t="s">
        <v>1207</v>
      </c>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t="s">
        <v>1208</v>
      </c>
      <c r="C54" s="11" t="s">
        <v>1209</v>
      </c>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c r="B55" s="11" t="s">
        <v>1210</v>
      </c>
      <c r="C55" s="11" t="s">
        <v>1211</v>
      </c>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1" t="s">
        <v>1212</v>
      </c>
      <c r="C56" s="11" t="s">
        <v>1213</v>
      </c>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11" t="s">
        <v>1214</v>
      </c>
      <c r="C57" s="11" t="s">
        <v>1215</v>
      </c>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11" t="s">
        <v>1216</v>
      </c>
      <c r="C58" s="11" t="s">
        <v>1217</v>
      </c>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11" t="s">
        <v>1218</v>
      </c>
      <c r="C59" s="11" t="s">
        <v>1219</v>
      </c>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11" t="s">
        <v>1220</v>
      </c>
      <c r="C60" s="11" t="s">
        <v>1221</v>
      </c>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1"/>
      <c r="B61" s="11" t="s">
        <v>1222</v>
      </c>
      <c r="C61" s="11" t="s">
        <v>1223</v>
      </c>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t="s">
        <v>1224</v>
      </c>
      <c r="C62" s="11" t="s">
        <v>1225</v>
      </c>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11" t="s">
        <v>1226</v>
      </c>
      <c r="C63" s="11" t="s">
        <v>1227</v>
      </c>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11"/>
      <c r="C64" s="11" t="s">
        <v>1228</v>
      </c>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t="s">
        <v>1229</v>
      </c>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1"/>
      <c r="B66" s="11"/>
      <c r="C66" s="11" t="s">
        <v>1230</v>
      </c>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t="s">
        <v>1231</v>
      </c>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1"/>
      <c r="B68" s="11"/>
      <c r="C68" s="11" t="s">
        <v>1232</v>
      </c>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1"/>
      <c r="B69" s="11"/>
      <c r="C69" s="11" t="s">
        <v>1233</v>
      </c>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t="s">
        <v>1234</v>
      </c>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t="s">
        <v>1235</v>
      </c>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t="s">
        <v>1236</v>
      </c>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t="s">
        <v>1237</v>
      </c>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11"/>
      <c r="C74" s="11" t="s">
        <v>1238</v>
      </c>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1"/>
      <c r="B75" s="11"/>
      <c r="C75" s="11" t="s">
        <v>1239</v>
      </c>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t="s">
        <v>1240</v>
      </c>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1"/>
      <c r="B77" s="11"/>
      <c r="C77" s="11" t="s">
        <v>1241</v>
      </c>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t="s">
        <v>1242</v>
      </c>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c r="B79" s="11"/>
      <c r="C79" s="11" t="s">
        <v>1243</v>
      </c>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t="s">
        <v>1244</v>
      </c>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t="s">
        <v>1245</v>
      </c>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t="s">
        <v>1246</v>
      </c>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t="s">
        <v>1124</v>
      </c>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t="s">
        <v>1247</v>
      </c>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t="s">
        <v>1248</v>
      </c>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t="s">
        <v>1249</v>
      </c>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t="s">
        <v>1250</v>
      </c>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t="s">
        <v>1251</v>
      </c>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t="s">
        <v>1252</v>
      </c>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t="s">
        <v>1253</v>
      </c>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t="s">
        <v>1210</v>
      </c>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t="s">
        <v>1254</v>
      </c>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t="s">
        <v>1255</v>
      </c>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t="s">
        <v>1256</v>
      </c>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t="s">
        <v>1257</v>
      </c>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t="s">
        <v>1258</v>
      </c>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t="s">
        <v>1259</v>
      </c>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t="s">
        <v>1260</v>
      </c>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t="s">
        <v>1261</v>
      </c>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t="s">
        <v>1262</v>
      </c>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t="s">
        <v>1263</v>
      </c>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t="s">
        <v>1264</v>
      </c>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t="s">
        <v>1265</v>
      </c>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t="s">
        <v>1266</v>
      </c>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t="s">
        <v>1267</v>
      </c>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t="s">
        <v>1268</v>
      </c>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t="s">
        <v>1269</v>
      </c>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t="s">
        <v>1270</v>
      </c>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t="s">
        <v>1271</v>
      </c>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t="s">
        <v>1272</v>
      </c>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t="s">
        <v>1273</v>
      </c>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t="s">
        <v>1274</v>
      </c>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t="s">
        <v>1275</v>
      </c>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t="s">
        <v>1276</v>
      </c>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t="s">
        <v>1277</v>
      </c>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t="s">
        <v>1278</v>
      </c>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t="s">
        <v>1279</v>
      </c>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t="s">
        <v>1280</v>
      </c>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t="s">
        <v>1281</v>
      </c>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t="s">
        <v>1282</v>
      </c>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t="s">
        <v>1283</v>
      </c>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t="s">
        <v>1284</v>
      </c>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t="s">
        <v>1285</v>
      </c>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t="s">
        <v>1286</v>
      </c>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t="s">
        <v>1287</v>
      </c>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t="s">
        <v>1288</v>
      </c>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t="s">
        <v>1289</v>
      </c>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t="s">
        <v>1290</v>
      </c>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t="s">
        <v>1291</v>
      </c>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t="s">
        <v>1292</v>
      </c>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t="s">
        <v>1293</v>
      </c>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t="s">
        <v>1294</v>
      </c>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t="s">
        <v>1295</v>
      </c>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t="s">
        <v>1296</v>
      </c>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t="s">
        <v>1297</v>
      </c>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t="s">
        <v>1298</v>
      </c>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t="s">
        <v>1299</v>
      </c>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t="s">
        <v>1300</v>
      </c>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t="s">
        <v>1301</v>
      </c>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t="s">
        <v>1302</v>
      </c>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t="s">
        <v>1212</v>
      </c>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t="s">
        <v>1303</v>
      </c>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t="s">
        <v>1304</v>
      </c>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t="s">
        <v>1305</v>
      </c>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t="s">
        <v>1306</v>
      </c>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t="s">
        <v>1307</v>
      </c>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t="s">
        <v>1308</v>
      </c>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t="s">
        <v>1309</v>
      </c>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t="s">
        <v>1310</v>
      </c>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t="s">
        <v>1311</v>
      </c>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t="s">
        <v>1312</v>
      </c>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t="s">
        <v>1313</v>
      </c>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t="s">
        <v>1314</v>
      </c>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t="s">
        <v>1315</v>
      </c>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t="s">
        <v>1316</v>
      </c>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t="s">
        <v>1317</v>
      </c>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t="s">
        <v>1318</v>
      </c>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t="s">
        <v>1319</v>
      </c>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t="s">
        <v>1320</v>
      </c>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t="s">
        <v>1321</v>
      </c>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t="s">
        <v>1322</v>
      </c>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t="s">
        <v>1323</v>
      </c>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t="s">
        <v>1324</v>
      </c>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t="s">
        <v>1325</v>
      </c>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t="s">
        <v>1326</v>
      </c>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t="s">
        <v>1327</v>
      </c>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t="s">
        <v>1328</v>
      </c>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t="s">
        <v>1214</v>
      </c>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t="s">
        <v>1329</v>
      </c>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t="s">
        <v>1330</v>
      </c>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t="s">
        <v>1331</v>
      </c>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t="s">
        <v>1216</v>
      </c>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t="s">
        <v>1332</v>
      </c>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t="s">
        <v>1333</v>
      </c>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t="s">
        <v>1334</v>
      </c>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t="s">
        <v>1335</v>
      </c>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t="s">
        <v>1336</v>
      </c>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t="s">
        <v>1337</v>
      </c>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t="s">
        <v>1338</v>
      </c>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t="s">
        <v>1339</v>
      </c>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t="s">
        <v>1340</v>
      </c>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t="s">
        <v>1197</v>
      </c>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t="s">
        <v>1341</v>
      </c>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t="s">
        <v>1342</v>
      </c>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t="s">
        <v>1343</v>
      </c>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t="s">
        <v>1344</v>
      </c>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t="s">
        <v>1345</v>
      </c>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t="s">
        <v>1346</v>
      </c>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t="s">
        <v>1347</v>
      </c>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t="s">
        <v>1348</v>
      </c>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t="s">
        <v>1349</v>
      </c>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t="s">
        <v>1350</v>
      </c>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t="s">
        <v>1351</v>
      </c>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t="s">
        <v>1352</v>
      </c>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t="s">
        <v>1353</v>
      </c>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t="s">
        <v>1354</v>
      </c>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t="s">
        <v>1355</v>
      </c>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t="s">
        <v>1356</v>
      </c>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t="s">
        <v>1357</v>
      </c>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t="s">
        <v>1358</v>
      </c>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t="s">
        <v>1359</v>
      </c>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t="s">
        <v>1359</v>
      </c>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t="s">
        <v>1360</v>
      </c>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t="s">
        <v>1361</v>
      </c>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t="s">
        <v>1362</v>
      </c>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t="s">
        <v>1363</v>
      </c>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t="s">
        <v>1364</v>
      </c>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t="s">
        <v>1365</v>
      </c>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t="s">
        <v>1366</v>
      </c>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t="s">
        <v>1367</v>
      </c>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t="s">
        <v>1368</v>
      </c>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t="s">
        <v>1369</v>
      </c>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t="s">
        <v>1370</v>
      </c>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t="s">
        <v>1371</v>
      </c>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t="s">
        <v>1372</v>
      </c>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t="s">
        <v>1373</v>
      </c>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t="s">
        <v>1374</v>
      </c>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t="s">
        <v>1375</v>
      </c>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t="s">
        <v>1376</v>
      </c>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t="s">
        <v>1377</v>
      </c>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t="s">
        <v>1378</v>
      </c>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t="s">
        <v>1379</v>
      </c>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t="s">
        <v>1380</v>
      </c>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t="s">
        <v>1381</v>
      </c>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t="s">
        <v>1382</v>
      </c>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t="s">
        <v>1383</v>
      </c>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t="s">
        <v>1384</v>
      </c>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t="s">
        <v>1385</v>
      </c>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t="s">
        <v>1386</v>
      </c>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t="s">
        <v>1387</v>
      </c>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t="s">
        <v>1388</v>
      </c>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t="s">
        <v>1389</v>
      </c>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t="s">
        <v>1390</v>
      </c>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t="s">
        <v>1391</v>
      </c>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t="s">
        <v>1392</v>
      </c>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t="s">
        <v>1393</v>
      </c>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t="s">
        <v>1394</v>
      </c>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t="s">
        <v>1395</v>
      </c>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t="s">
        <v>1396</v>
      </c>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t="s">
        <v>1397</v>
      </c>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t="s">
        <v>1398</v>
      </c>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t="s">
        <v>1399</v>
      </c>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t="s">
        <v>1400</v>
      </c>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t="s">
        <v>1401</v>
      </c>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t="s">
        <v>1402</v>
      </c>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t="s">
        <v>1403</v>
      </c>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t="s">
        <v>1404</v>
      </c>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t="s">
        <v>1405</v>
      </c>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t="s">
        <v>1406</v>
      </c>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t="s">
        <v>1407</v>
      </c>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t="s">
        <v>1408</v>
      </c>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t="s">
        <v>1409</v>
      </c>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t="s">
        <v>1410</v>
      </c>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1.0"/>
    <col customWidth="1" min="2" max="2" width="17.11"/>
    <col customWidth="1" min="3" max="3" width="17.44"/>
    <col customWidth="1" min="4" max="4" width="51.0"/>
    <col customWidth="1" min="5" max="26" width="11.0"/>
  </cols>
  <sheetData>
    <row r="1" ht="15.75" customHeight="1">
      <c r="A1" s="8" t="s">
        <v>8</v>
      </c>
      <c r="B1" s="9"/>
      <c r="C1" s="9"/>
      <c r="D1" s="9"/>
      <c r="E1" s="10"/>
      <c r="F1" s="11"/>
      <c r="G1" s="11"/>
      <c r="H1" s="11"/>
      <c r="I1" s="11"/>
      <c r="J1" s="11"/>
      <c r="K1" s="11"/>
      <c r="L1" s="11"/>
      <c r="M1" s="11"/>
      <c r="N1" s="11"/>
      <c r="O1" s="11"/>
      <c r="P1" s="11"/>
      <c r="Q1" s="11"/>
      <c r="R1" s="11"/>
      <c r="S1" s="11"/>
      <c r="T1" s="11"/>
      <c r="U1" s="11"/>
      <c r="V1" s="11"/>
      <c r="W1" s="11"/>
      <c r="X1" s="11"/>
      <c r="Y1" s="11"/>
      <c r="Z1" s="11"/>
    </row>
    <row r="2" ht="6.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9</v>
      </c>
      <c r="B3" s="3"/>
      <c r="C3" s="11"/>
      <c r="D3" s="11"/>
      <c r="E3" s="11"/>
      <c r="F3" s="11"/>
      <c r="G3" s="11"/>
      <c r="H3" s="11"/>
      <c r="I3" s="11"/>
      <c r="J3" s="11"/>
      <c r="K3" s="11"/>
      <c r="L3" s="11"/>
      <c r="M3" s="11"/>
      <c r="N3" s="11"/>
      <c r="O3" s="11"/>
      <c r="P3" s="11"/>
      <c r="Q3" s="11"/>
      <c r="R3" s="11"/>
      <c r="S3" s="11"/>
      <c r="T3" s="11"/>
      <c r="U3" s="11"/>
      <c r="V3" s="11"/>
      <c r="W3" s="11"/>
      <c r="X3" s="11"/>
      <c r="Y3" s="11"/>
      <c r="Z3" s="11"/>
    </row>
    <row r="4" ht="6.7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ht="15.75" customHeight="1">
      <c r="A5" s="11"/>
      <c r="B5" s="13" t="s">
        <v>10</v>
      </c>
      <c r="D5" s="14" t="s">
        <v>11</v>
      </c>
      <c r="E5" s="11"/>
      <c r="F5" s="11"/>
      <c r="G5" s="11"/>
      <c r="H5" s="11"/>
      <c r="I5" s="11"/>
      <c r="J5" s="11"/>
      <c r="K5" s="11"/>
      <c r="L5" s="11"/>
      <c r="M5" s="11"/>
      <c r="N5" s="11"/>
      <c r="O5" s="11"/>
      <c r="P5" s="11"/>
      <c r="Q5" s="11"/>
      <c r="R5" s="11"/>
      <c r="S5" s="11"/>
      <c r="T5" s="11"/>
      <c r="U5" s="11"/>
      <c r="V5" s="11"/>
      <c r="W5" s="11"/>
      <c r="X5" s="11"/>
      <c r="Y5" s="11"/>
      <c r="Z5" s="11"/>
    </row>
    <row r="6" ht="15.75" customHeight="1">
      <c r="A6" s="11"/>
      <c r="B6" s="13" t="s">
        <v>12</v>
      </c>
      <c r="C6" s="15"/>
      <c r="D6" s="14" t="s">
        <v>13</v>
      </c>
      <c r="E6" s="11"/>
      <c r="F6" s="11"/>
      <c r="G6" s="11"/>
      <c r="H6" s="11"/>
      <c r="I6" s="11"/>
      <c r="J6" s="11"/>
      <c r="K6" s="11"/>
      <c r="L6" s="11"/>
      <c r="M6" s="11"/>
      <c r="N6" s="11"/>
      <c r="O6" s="11"/>
      <c r="P6" s="11"/>
      <c r="Q6" s="11"/>
      <c r="R6" s="11"/>
      <c r="S6" s="11"/>
      <c r="T6" s="11"/>
      <c r="U6" s="11"/>
      <c r="V6" s="11"/>
      <c r="W6" s="11"/>
      <c r="X6" s="11"/>
      <c r="Y6" s="11"/>
      <c r="Z6" s="11"/>
    </row>
    <row r="7" ht="15.75" customHeight="1">
      <c r="A7" s="11"/>
      <c r="B7" s="13" t="s">
        <v>14</v>
      </c>
      <c r="D7" s="14" t="s">
        <v>15</v>
      </c>
      <c r="E7" s="11"/>
      <c r="F7" s="11"/>
      <c r="G7" s="11"/>
      <c r="H7" s="11"/>
      <c r="I7" s="11"/>
      <c r="J7" s="11"/>
      <c r="K7" s="11"/>
      <c r="L7" s="11"/>
      <c r="M7" s="11"/>
      <c r="N7" s="11"/>
      <c r="O7" s="11"/>
      <c r="P7" s="11"/>
      <c r="Q7" s="11"/>
      <c r="R7" s="11"/>
      <c r="S7" s="11"/>
      <c r="T7" s="11"/>
      <c r="U7" s="11"/>
      <c r="V7" s="11"/>
      <c r="W7" s="11"/>
      <c r="X7" s="11"/>
      <c r="Y7" s="11"/>
      <c r="Z7" s="11"/>
    </row>
    <row r="8" ht="15.75" customHeight="1">
      <c r="A8" s="11"/>
      <c r="B8" s="13" t="s">
        <v>16</v>
      </c>
      <c r="D8" s="14" t="s">
        <v>17</v>
      </c>
      <c r="E8" s="11"/>
      <c r="F8" s="11"/>
      <c r="G8" s="11"/>
      <c r="H8" s="11"/>
      <c r="I8" s="11"/>
      <c r="J8" s="11"/>
      <c r="K8" s="11"/>
      <c r="L8" s="11"/>
      <c r="M8" s="11"/>
      <c r="N8" s="11"/>
      <c r="O8" s="11"/>
      <c r="P8" s="11"/>
      <c r="Q8" s="11"/>
      <c r="R8" s="11"/>
      <c r="S8" s="11"/>
      <c r="T8" s="11"/>
      <c r="U8" s="11"/>
      <c r="V8" s="11"/>
      <c r="W8" s="11"/>
      <c r="X8" s="11"/>
      <c r="Y8" s="11"/>
      <c r="Z8" s="11"/>
    </row>
    <row r="9" ht="15.75" customHeight="1">
      <c r="A9" s="11"/>
      <c r="B9" s="13" t="s">
        <v>18</v>
      </c>
      <c r="D9" s="14" t="s">
        <v>19</v>
      </c>
      <c r="E9" s="11"/>
      <c r="F9" s="11"/>
      <c r="G9" s="11"/>
      <c r="H9" s="11"/>
      <c r="I9" s="11"/>
      <c r="J9" s="11"/>
      <c r="K9" s="11"/>
      <c r="L9" s="11"/>
      <c r="M9" s="11"/>
      <c r="N9" s="11"/>
      <c r="O9" s="11"/>
      <c r="P9" s="11"/>
      <c r="Q9" s="11"/>
      <c r="R9" s="11"/>
      <c r="S9" s="11"/>
      <c r="T9" s="11"/>
      <c r="U9" s="11"/>
      <c r="V9" s="11"/>
      <c r="W9" s="11"/>
      <c r="X9" s="11"/>
      <c r="Y9" s="11"/>
      <c r="Z9" s="11"/>
    </row>
    <row r="10" ht="15.75" customHeight="1">
      <c r="A10" s="11"/>
      <c r="B10" s="13" t="s">
        <v>20</v>
      </c>
      <c r="D10" s="14" t="s">
        <v>21</v>
      </c>
      <c r="E10" s="11"/>
      <c r="F10" s="11"/>
      <c r="G10" s="11"/>
      <c r="H10" s="11"/>
      <c r="I10" s="11"/>
      <c r="J10" s="11"/>
      <c r="K10" s="11"/>
      <c r="L10" s="11"/>
      <c r="M10" s="11"/>
      <c r="N10" s="11"/>
      <c r="O10" s="11"/>
      <c r="P10" s="11"/>
      <c r="Q10" s="11"/>
      <c r="R10" s="11"/>
      <c r="S10" s="11"/>
      <c r="T10" s="11"/>
      <c r="U10" s="11"/>
      <c r="V10" s="11"/>
      <c r="W10" s="11"/>
      <c r="X10" s="11"/>
      <c r="Y10" s="11"/>
      <c r="Z10" s="11"/>
    </row>
    <row r="11" ht="15.75" customHeight="1">
      <c r="A11" s="11"/>
      <c r="B11" s="13" t="s">
        <v>22</v>
      </c>
      <c r="D11" s="14" t="s">
        <v>23</v>
      </c>
      <c r="E11" s="11"/>
      <c r="F11" s="11"/>
      <c r="G11" s="11"/>
      <c r="H11" s="11"/>
      <c r="I11" s="11"/>
      <c r="J11" s="11"/>
      <c r="K11" s="11"/>
      <c r="L11" s="11"/>
      <c r="M11" s="11"/>
      <c r="N11" s="11"/>
      <c r="O11" s="11"/>
      <c r="P11" s="11"/>
      <c r="Q11" s="11"/>
      <c r="R11" s="11"/>
      <c r="S11" s="11"/>
      <c r="T11" s="11"/>
      <c r="U11" s="11"/>
      <c r="V11" s="11"/>
      <c r="W11" s="11"/>
      <c r="X11" s="11"/>
      <c r="Y11" s="11"/>
      <c r="Z11" s="11"/>
    </row>
    <row r="12" ht="15.75" customHeight="1">
      <c r="A12" s="11"/>
      <c r="B12" s="13" t="s">
        <v>24</v>
      </c>
      <c r="D12" s="16">
        <v>18104.0</v>
      </c>
      <c r="E12" s="11"/>
      <c r="F12" s="11"/>
      <c r="G12" s="11"/>
      <c r="H12" s="11"/>
      <c r="I12" s="11"/>
      <c r="J12" s="11"/>
      <c r="K12" s="11"/>
      <c r="L12" s="11"/>
      <c r="M12" s="11"/>
      <c r="N12" s="11"/>
      <c r="O12" s="11"/>
      <c r="P12" s="11"/>
      <c r="Q12" s="11"/>
      <c r="R12" s="11"/>
      <c r="S12" s="11"/>
      <c r="T12" s="11"/>
      <c r="U12" s="11"/>
      <c r="V12" s="11"/>
      <c r="W12" s="11"/>
      <c r="X12" s="11"/>
      <c r="Y12" s="11"/>
      <c r="Z12" s="11"/>
    </row>
    <row r="13" ht="15.75" customHeight="1">
      <c r="A13" s="11"/>
      <c r="B13" s="13" t="s">
        <v>25</v>
      </c>
      <c r="D13" s="14" t="s">
        <v>26</v>
      </c>
      <c r="E13" s="11"/>
      <c r="F13" s="11"/>
      <c r="G13" s="11"/>
      <c r="H13" s="11"/>
      <c r="I13" s="11"/>
      <c r="J13" s="11"/>
      <c r="K13" s="11"/>
      <c r="L13" s="11"/>
      <c r="M13" s="11"/>
      <c r="N13" s="11"/>
      <c r="O13" s="11"/>
      <c r="P13" s="11"/>
      <c r="Q13" s="11"/>
      <c r="R13" s="11"/>
      <c r="S13" s="11"/>
      <c r="T13" s="11"/>
      <c r="U13" s="11"/>
      <c r="V13" s="11"/>
      <c r="W13" s="11"/>
      <c r="X13" s="11"/>
      <c r="Y13" s="11"/>
      <c r="Z13" s="11"/>
    </row>
    <row r="14" ht="15.75" customHeight="1">
      <c r="A14" s="11"/>
      <c r="B14" s="17" t="s">
        <v>27</v>
      </c>
      <c r="C14" s="15"/>
      <c r="D14" s="18" t="s">
        <v>28</v>
      </c>
      <c r="E14" s="11"/>
      <c r="F14" s="11"/>
      <c r="G14" s="11"/>
      <c r="H14" s="11"/>
      <c r="I14" s="11"/>
      <c r="J14" s="11"/>
      <c r="K14" s="11"/>
      <c r="L14" s="11"/>
      <c r="M14" s="11"/>
      <c r="N14" s="11"/>
      <c r="O14" s="11"/>
      <c r="P14" s="11"/>
      <c r="Q14" s="11"/>
      <c r="R14" s="11"/>
      <c r="S14" s="11"/>
      <c r="T14" s="11"/>
      <c r="U14" s="11"/>
      <c r="V14" s="11"/>
      <c r="W14" s="11"/>
      <c r="X14" s="11"/>
      <c r="Y14" s="11"/>
      <c r="Z14" s="11"/>
    </row>
    <row r="15" ht="15.75" customHeight="1">
      <c r="A15" s="11"/>
      <c r="B15" s="17" t="s">
        <v>29</v>
      </c>
      <c r="C15" s="15"/>
      <c r="D15" s="19"/>
      <c r="E15" s="11"/>
      <c r="F15" s="11"/>
      <c r="G15" s="11"/>
      <c r="H15" s="11"/>
      <c r="I15" s="11"/>
      <c r="J15" s="11"/>
      <c r="K15" s="11"/>
      <c r="L15" s="11"/>
      <c r="M15" s="11"/>
      <c r="N15" s="11"/>
      <c r="O15" s="11"/>
      <c r="P15" s="11"/>
      <c r="Q15" s="11"/>
      <c r="R15" s="11"/>
      <c r="S15" s="11"/>
      <c r="T15" s="11"/>
      <c r="U15" s="11"/>
      <c r="V15" s="11"/>
      <c r="W15" s="11"/>
      <c r="X15" s="11"/>
      <c r="Y15" s="11"/>
      <c r="Z15" s="11"/>
    </row>
    <row r="16" ht="15.75" customHeight="1">
      <c r="A16" s="11"/>
      <c r="B16" s="17" t="s">
        <v>30</v>
      </c>
      <c r="C16" s="15"/>
      <c r="D16" s="20" t="s">
        <v>31</v>
      </c>
      <c r="E16" s="11"/>
      <c r="F16" s="11"/>
      <c r="G16" s="11"/>
      <c r="H16" s="11"/>
      <c r="I16" s="11"/>
      <c r="J16" s="11"/>
      <c r="K16" s="11"/>
      <c r="L16" s="11"/>
      <c r="M16" s="11"/>
      <c r="N16" s="11"/>
      <c r="O16" s="11"/>
      <c r="P16" s="11"/>
      <c r="Q16" s="11"/>
      <c r="R16" s="11"/>
      <c r="S16" s="11"/>
      <c r="T16" s="11"/>
      <c r="U16" s="11"/>
      <c r="V16" s="11"/>
      <c r="W16" s="11"/>
      <c r="X16" s="11"/>
      <c r="Y16" s="11"/>
      <c r="Z16" s="11"/>
    </row>
    <row r="17" ht="15.75" customHeight="1">
      <c r="A17" s="11"/>
      <c r="B17" s="13"/>
      <c r="D17" s="21"/>
      <c r="E17" s="11"/>
      <c r="F17" s="11"/>
      <c r="G17" s="11"/>
      <c r="H17" s="11"/>
      <c r="I17" s="11"/>
      <c r="J17" s="11"/>
      <c r="K17" s="11"/>
      <c r="L17" s="11"/>
      <c r="M17" s="11"/>
      <c r="N17" s="11"/>
      <c r="O17" s="11"/>
      <c r="P17" s="11"/>
      <c r="Q17" s="11"/>
      <c r="R17" s="11"/>
      <c r="S17" s="11"/>
      <c r="T17" s="11"/>
      <c r="U17" s="11"/>
      <c r="V17" s="11"/>
      <c r="W17" s="11"/>
      <c r="X17" s="11"/>
      <c r="Y17" s="11"/>
      <c r="Z17" s="11"/>
    </row>
    <row r="18" ht="15.7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5.75" customHeight="1">
      <c r="A19" s="11"/>
      <c r="B19" s="13" t="s">
        <v>32</v>
      </c>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5.75" customHeight="1">
      <c r="A20" s="11"/>
      <c r="B20" s="13"/>
      <c r="C20" s="11"/>
      <c r="D20" s="22" t="s">
        <v>33</v>
      </c>
      <c r="E20" s="11"/>
      <c r="F20" s="11"/>
      <c r="G20" s="11"/>
      <c r="H20" s="11"/>
      <c r="I20" s="11"/>
      <c r="J20" s="11"/>
      <c r="K20" s="11"/>
      <c r="L20" s="11"/>
      <c r="M20" s="11"/>
      <c r="N20" s="11"/>
      <c r="O20" s="11"/>
      <c r="P20" s="11"/>
      <c r="Q20" s="11"/>
      <c r="R20" s="11"/>
      <c r="S20" s="11"/>
      <c r="T20" s="11"/>
      <c r="U20" s="11"/>
      <c r="V20" s="11"/>
      <c r="W20" s="11"/>
      <c r="X20" s="11"/>
      <c r="Y20" s="11"/>
      <c r="Z20" s="11"/>
    </row>
    <row r="21" ht="15.75" customHeight="1">
      <c r="A21" s="11"/>
      <c r="B21" s="11" t="s">
        <v>34</v>
      </c>
      <c r="C21" s="11"/>
      <c r="D21" s="23"/>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11"/>
      <c r="B22" s="11"/>
      <c r="C22" s="11"/>
      <c r="D22" s="24" t="s">
        <v>35</v>
      </c>
      <c r="E22" s="11"/>
      <c r="F22" s="11"/>
      <c r="G22" s="11"/>
      <c r="H22" s="11"/>
      <c r="I22" s="11"/>
      <c r="J22" s="11"/>
      <c r="K22" s="11"/>
      <c r="L22" s="11"/>
      <c r="M22" s="11"/>
      <c r="N22" s="11"/>
      <c r="O22" s="11"/>
      <c r="P22" s="11"/>
      <c r="Q22" s="11"/>
      <c r="R22" s="11"/>
      <c r="S22" s="11"/>
      <c r="T22" s="11"/>
      <c r="U22" s="11"/>
      <c r="V22" s="11"/>
      <c r="W22" s="11"/>
      <c r="X22" s="11"/>
      <c r="Y22" s="11"/>
      <c r="Z22" s="11"/>
    </row>
    <row r="23" ht="15.7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12" t="s">
        <v>36</v>
      </c>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6.7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2" t="s">
        <v>37</v>
      </c>
      <c r="E26" s="25"/>
      <c r="F26" s="11"/>
      <c r="G26" s="11"/>
      <c r="H26" s="11"/>
      <c r="I26" s="11"/>
      <c r="J26" s="11"/>
      <c r="K26" s="11"/>
      <c r="L26" s="11"/>
      <c r="M26" s="11"/>
      <c r="N26" s="11"/>
      <c r="O26" s="11"/>
      <c r="P26" s="11"/>
      <c r="Q26" s="11"/>
      <c r="R26" s="11"/>
      <c r="S26" s="11"/>
      <c r="T26" s="11"/>
      <c r="U26" s="11"/>
      <c r="V26" s="11"/>
      <c r="W26" s="11"/>
      <c r="X26" s="11"/>
      <c r="Y26" s="11"/>
      <c r="Z26" s="11"/>
    </row>
    <row r="27" ht="15.75" customHeight="1">
      <c r="E27" s="25"/>
      <c r="F27" s="11"/>
      <c r="G27" s="11"/>
      <c r="H27" s="11"/>
      <c r="I27" s="11"/>
      <c r="J27" s="11"/>
      <c r="K27" s="11"/>
      <c r="L27" s="11"/>
      <c r="M27" s="11"/>
      <c r="N27" s="11"/>
      <c r="O27" s="11"/>
      <c r="P27" s="11"/>
      <c r="Q27" s="11"/>
      <c r="R27" s="11"/>
      <c r="S27" s="11"/>
      <c r="T27" s="11"/>
      <c r="U27" s="11"/>
      <c r="V27" s="11"/>
      <c r="W27" s="11"/>
      <c r="X27" s="11"/>
      <c r="Y27" s="11"/>
      <c r="Z27" s="11"/>
    </row>
    <row r="28" ht="31.5" customHeight="1">
      <c r="E28" s="25"/>
      <c r="F28" s="11"/>
      <c r="G28" s="11"/>
      <c r="H28" s="11"/>
      <c r="I28" s="11"/>
      <c r="J28" s="11"/>
      <c r="K28" s="11"/>
      <c r="L28" s="11"/>
      <c r="M28" s="11"/>
      <c r="N28" s="11"/>
      <c r="O28" s="11"/>
      <c r="P28" s="11"/>
      <c r="Q28" s="11"/>
      <c r="R28" s="11"/>
      <c r="S28" s="11"/>
      <c r="T28" s="11"/>
      <c r="U28" s="11"/>
      <c r="V28" s="11"/>
      <c r="W28" s="11"/>
      <c r="X28" s="11"/>
      <c r="Y28" s="11"/>
      <c r="Z28" s="11"/>
    </row>
    <row r="29" ht="6.75" customHeight="1">
      <c r="E29" s="25"/>
      <c r="F29" s="11"/>
      <c r="G29" s="11"/>
      <c r="H29" s="11"/>
      <c r="I29" s="11"/>
      <c r="J29" s="11"/>
      <c r="K29" s="11"/>
      <c r="L29" s="11"/>
      <c r="M29" s="11"/>
      <c r="N29" s="11"/>
      <c r="O29" s="11"/>
      <c r="P29" s="11"/>
      <c r="Q29" s="11"/>
      <c r="R29" s="11"/>
      <c r="S29" s="11"/>
      <c r="T29" s="11"/>
      <c r="U29" s="11"/>
      <c r="V29" s="11"/>
      <c r="W29" s="11"/>
      <c r="X29" s="11"/>
      <c r="Y29" s="11"/>
      <c r="Z29" s="11"/>
    </row>
    <row r="30" ht="7.5" customHeight="1">
      <c r="A30" s="11"/>
      <c r="B30" s="25"/>
      <c r="C30" s="25"/>
      <c r="D30" s="25"/>
      <c r="E30" s="25"/>
      <c r="F30" s="11"/>
      <c r="G30" s="11"/>
      <c r="H30" s="11"/>
      <c r="I30" s="11"/>
      <c r="J30" s="11"/>
      <c r="K30" s="11"/>
      <c r="L30" s="11"/>
      <c r="M30" s="11"/>
      <c r="N30" s="11"/>
      <c r="O30" s="11"/>
      <c r="P30" s="11"/>
      <c r="Q30" s="11"/>
      <c r="R30" s="11"/>
      <c r="S30" s="11"/>
      <c r="T30" s="11"/>
      <c r="U30" s="11"/>
      <c r="V30" s="11"/>
      <c r="W30" s="11"/>
      <c r="X30" s="11"/>
      <c r="Y30" s="11"/>
      <c r="Z30" s="11"/>
    </row>
    <row r="31" ht="99.75" customHeight="1">
      <c r="A31" s="11"/>
      <c r="B31" s="25"/>
      <c r="C31" s="26" t="s">
        <v>38</v>
      </c>
      <c r="D31" s="27"/>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12" t="s">
        <v>39</v>
      </c>
      <c r="B32" s="3"/>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28" t="s">
        <v>40</v>
      </c>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11"/>
      <c r="B34" s="11" t="s">
        <v>41</v>
      </c>
      <c r="C34" s="29"/>
      <c r="D34" s="14" t="s">
        <v>42</v>
      </c>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1"/>
      <c r="B35" s="11" t="s">
        <v>43</v>
      </c>
      <c r="C35" s="29"/>
      <c r="D35" s="14" t="s">
        <v>44</v>
      </c>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11"/>
      <c r="B36" s="11" t="s">
        <v>20</v>
      </c>
      <c r="C36" s="29"/>
      <c r="D36" s="14" t="s">
        <v>21</v>
      </c>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11"/>
      <c r="B37" s="11" t="s">
        <v>22</v>
      </c>
      <c r="C37" s="29"/>
      <c r="D37" s="14" t="s">
        <v>23</v>
      </c>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11"/>
      <c r="B38" s="11" t="s">
        <v>24</v>
      </c>
      <c r="C38" s="29"/>
      <c r="D38" s="16">
        <v>18104.0</v>
      </c>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11"/>
      <c r="B39" s="11" t="s">
        <v>25</v>
      </c>
      <c r="C39" s="29"/>
      <c r="D39" s="14" t="s">
        <v>26</v>
      </c>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11"/>
      <c r="B40" s="11" t="s">
        <v>45</v>
      </c>
      <c r="C40" s="29"/>
      <c r="D40" s="18">
        <v>4.8466431E9</v>
      </c>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11"/>
      <c r="B41" s="11" t="s">
        <v>46</v>
      </c>
      <c r="C41" s="29"/>
      <c r="D41" s="30" t="s">
        <v>47</v>
      </c>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1"/>
      <c r="B42" s="11" t="s">
        <v>48</v>
      </c>
      <c r="C42" s="29"/>
      <c r="D42" s="3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11"/>
      <c r="C43" s="11"/>
      <c r="D43" s="32"/>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28" t="s">
        <v>49</v>
      </c>
      <c r="B44" s="11"/>
      <c r="C44" s="11"/>
      <c r="D44" s="32"/>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1"/>
      <c r="B45" s="11" t="s">
        <v>50</v>
      </c>
      <c r="C45" s="11"/>
      <c r="D45" s="33" t="s">
        <v>19</v>
      </c>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1"/>
      <c r="B46" s="11" t="s">
        <v>20</v>
      </c>
      <c r="C46" s="11"/>
      <c r="D46" s="33" t="s">
        <v>21</v>
      </c>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1"/>
      <c r="B47" s="11" t="s">
        <v>22</v>
      </c>
      <c r="C47" s="11"/>
      <c r="D47" s="33" t="s">
        <v>23</v>
      </c>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t="s">
        <v>24</v>
      </c>
      <c r="C48" s="11"/>
      <c r="D48" s="34">
        <v>18104.0</v>
      </c>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t="s">
        <v>25</v>
      </c>
      <c r="C49" s="11"/>
      <c r="D49" s="33" t="s">
        <v>26</v>
      </c>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1"/>
      <c r="B50" s="11" t="s">
        <v>51</v>
      </c>
      <c r="C50" s="11"/>
      <c r="D50" s="35">
        <v>4.8466432E9</v>
      </c>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11" t="s">
        <v>52</v>
      </c>
      <c r="C51" s="11"/>
      <c r="D51" s="35"/>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t="s">
        <v>53</v>
      </c>
      <c r="C52" s="11"/>
      <c r="D52" s="36" t="s">
        <v>54</v>
      </c>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11" t="s">
        <v>55</v>
      </c>
      <c r="C53" s="11"/>
      <c r="D53" s="37" t="s">
        <v>56</v>
      </c>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c r="B55" s="13" t="s">
        <v>57</v>
      </c>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3"/>
      <c r="C56" s="11"/>
      <c r="D56" s="38" t="s">
        <v>58</v>
      </c>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13"/>
      <c r="C57" s="11"/>
      <c r="D57" s="7"/>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13"/>
      <c r="C58" s="11"/>
      <c r="D58" s="7"/>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13"/>
      <c r="C59" s="11"/>
      <c r="D59" s="39"/>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11" t="s">
        <v>59</v>
      </c>
      <c r="C60" s="11"/>
      <c r="D60" s="11"/>
      <c r="E60" s="11"/>
      <c r="F60" s="11"/>
      <c r="G60" s="11"/>
      <c r="H60" s="11"/>
      <c r="I60" s="11"/>
      <c r="J60" s="11"/>
      <c r="K60" s="11"/>
      <c r="L60" s="11"/>
      <c r="M60" s="11"/>
      <c r="N60" s="11"/>
      <c r="O60" s="11"/>
      <c r="P60" s="11"/>
      <c r="Q60" s="11"/>
      <c r="R60" s="11"/>
      <c r="S60" s="11"/>
      <c r="T60" s="11"/>
      <c r="U60" s="11"/>
      <c r="V60" s="11"/>
      <c r="W60" s="11"/>
      <c r="X60" s="11"/>
      <c r="Y60" s="11"/>
      <c r="Z60" s="11"/>
    </row>
    <row r="61" ht="49.5" customHeight="1">
      <c r="A61" s="11"/>
      <c r="B61" s="11"/>
      <c r="C61" s="11"/>
      <c r="D61" s="27"/>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2" t="s">
        <v>60</v>
      </c>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11"/>
      <c r="C64" s="11"/>
      <c r="D64" s="40" t="s">
        <v>61</v>
      </c>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2" t="s">
        <v>62</v>
      </c>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41" t="s">
        <v>63</v>
      </c>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2" t="s">
        <v>64</v>
      </c>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c r="D71" s="20" t="s">
        <v>65</v>
      </c>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28" t="s">
        <v>66</v>
      </c>
      <c r="B72" s="11"/>
      <c r="C72" s="11"/>
      <c r="D72" s="25"/>
      <c r="E72" s="11"/>
      <c r="F72" s="11"/>
      <c r="G72" s="11"/>
      <c r="H72" s="11"/>
      <c r="I72" s="11"/>
      <c r="J72" s="11"/>
      <c r="K72" s="11"/>
      <c r="L72" s="11"/>
      <c r="M72" s="11"/>
      <c r="N72" s="11"/>
      <c r="O72" s="11"/>
      <c r="P72" s="11"/>
      <c r="Q72" s="11"/>
      <c r="R72" s="11"/>
      <c r="S72" s="11"/>
      <c r="T72" s="11"/>
      <c r="U72" s="11"/>
      <c r="V72" s="11"/>
      <c r="W72" s="11"/>
      <c r="X72" s="11"/>
      <c r="Y72" s="11"/>
      <c r="Z72" s="11"/>
    </row>
    <row r="73" ht="226.5" customHeight="1">
      <c r="A73" s="11"/>
      <c r="B73" s="11"/>
      <c r="C73" s="11"/>
      <c r="D73" s="27"/>
      <c r="E73" s="11"/>
      <c r="F73" s="11"/>
      <c r="G73" s="11"/>
      <c r="H73" s="11"/>
      <c r="I73" s="11"/>
      <c r="J73" s="11"/>
      <c r="K73" s="11"/>
      <c r="L73" s="11"/>
      <c r="M73" s="11"/>
      <c r="N73" s="11"/>
      <c r="O73" s="11"/>
      <c r="P73" s="11"/>
      <c r="Q73" s="11"/>
      <c r="R73" s="11"/>
      <c r="S73" s="11"/>
      <c r="T73" s="11"/>
      <c r="U73" s="11"/>
      <c r="V73" s="11"/>
      <c r="W73" s="11"/>
      <c r="X73" s="11"/>
      <c r="Y73" s="11"/>
      <c r="Z73" s="11"/>
    </row>
    <row r="74" ht="39.0" customHeight="1">
      <c r="A74" s="11"/>
      <c r="B74" s="11"/>
      <c r="C74" s="11"/>
      <c r="D74" s="6"/>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2" t="s">
        <v>67</v>
      </c>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2"/>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2"/>
      <c r="B77" s="11"/>
      <c r="C77" s="42"/>
      <c r="D77" s="42"/>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2"/>
      <c r="B78" s="11" t="s">
        <v>68</v>
      </c>
      <c r="C78" s="42"/>
      <c r="D78" s="42" t="s">
        <v>69</v>
      </c>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2"/>
      <c r="B79" s="11"/>
      <c r="C79" s="42"/>
      <c r="D79" s="42"/>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2"/>
      <c r="B80" s="11" t="s">
        <v>70</v>
      </c>
      <c r="C80" s="42"/>
      <c r="D80" s="42" t="s">
        <v>71</v>
      </c>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2"/>
      <c r="B81" s="11"/>
      <c r="C81" s="42"/>
      <c r="D81" s="42"/>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2"/>
      <c r="B82" s="11" t="s">
        <v>72</v>
      </c>
      <c r="C82" s="42"/>
      <c r="D82" s="42" t="s">
        <v>73</v>
      </c>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2"/>
      <c r="B83" s="11"/>
      <c r="C83" s="42"/>
      <c r="D83" s="42"/>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2"/>
      <c r="B84" s="11" t="s">
        <v>74</v>
      </c>
      <c r="C84" s="42"/>
      <c r="D84" s="42" t="s">
        <v>75</v>
      </c>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2"/>
      <c r="B85" s="11"/>
      <c r="C85" s="42"/>
      <c r="D85" s="42"/>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2"/>
      <c r="B86" s="11" t="s">
        <v>76</v>
      </c>
      <c r="C86" s="42"/>
      <c r="D86" s="42" t="s">
        <v>77</v>
      </c>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2"/>
      <c r="B87" s="11"/>
      <c r="C87" s="42"/>
      <c r="D87" s="42"/>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2"/>
      <c r="B88" s="11" t="s">
        <v>78</v>
      </c>
      <c r="C88" s="42"/>
      <c r="D88" s="42"/>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2"/>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2"/>
      <c r="B90" s="11" t="s">
        <v>79</v>
      </c>
      <c r="C90" s="42"/>
      <c r="D90" s="42"/>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2"/>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2"/>
      <c r="B92" s="11"/>
      <c r="C92" s="42"/>
      <c r="D92" s="42"/>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2"/>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2" t="s">
        <v>80</v>
      </c>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t="s">
        <v>81</v>
      </c>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8.0" customHeight="1">
      <c r="A96" s="11"/>
      <c r="B96" s="11"/>
      <c r="C96" s="11"/>
      <c r="D96" s="43" t="s">
        <v>82</v>
      </c>
      <c r="E96" s="11"/>
      <c r="F96" s="11"/>
      <c r="G96" s="11"/>
      <c r="H96" s="11"/>
      <c r="I96" s="11"/>
      <c r="J96" s="11"/>
      <c r="K96" s="11"/>
      <c r="L96" s="11"/>
      <c r="M96" s="11"/>
      <c r="N96" s="11"/>
      <c r="O96" s="11"/>
      <c r="P96" s="11"/>
      <c r="Q96" s="11"/>
      <c r="R96" s="11"/>
      <c r="S96" s="11"/>
      <c r="T96" s="11"/>
      <c r="U96" s="11"/>
      <c r="V96" s="11"/>
      <c r="W96" s="11"/>
      <c r="X96" s="11"/>
      <c r="Y96" s="11"/>
      <c r="Z96" s="11"/>
    </row>
    <row r="97" ht="18.0" customHeight="1">
      <c r="A97" s="11"/>
      <c r="B97" s="11"/>
      <c r="C97" s="11"/>
      <c r="D97" s="44"/>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45" t="s">
        <v>83</v>
      </c>
      <c r="B98" s="9"/>
      <c r="C98" s="9"/>
      <c r="D98" s="9"/>
      <c r="E98" s="10"/>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6">
    <mergeCell ref="A1:E1"/>
    <mergeCell ref="B5:C5"/>
    <mergeCell ref="B6:C6"/>
    <mergeCell ref="B7:C7"/>
    <mergeCell ref="B8:C8"/>
    <mergeCell ref="B9:C9"/>
    <mergeCell ref="B10:C10"/>
    <mergeCell ref="A26:D29"/>
    <mergeCell ref="A98:E98"/>
    <mergeCell ref="B11:C11"/>
    <mergeCell ref="B12:C12"/>
    <mergeCell ref="B13:C13"/>
    <mergeCell ref="B14:C14"/>
    <mergeCell ref="B15:C15"/>
    <mergeCell ref="B16:C16"/>
    <mergeCell ref="B17:C17"/>
  </mergeCells>
  <dataValidations>
    <dataValidation type="list" allowBlank="1" showErrorMessage="1" sqref="D64">
      <formula1>validations!$D$1:$D$3</formula1>
    </dataValidation>
    <dataValidation type="list" allowBlank="1" showErrorMessage="1" sqref="D20">
      <formula1>validations!$A$1:$A$2</formula1>
    </dataValidation>
    <dataValidation type="list" allowBlank="1" showErrorMessage="1" sqref="D67">
      <formula1>validations!$E$1:$E$3</formula1>
    </dataValidation>
    <dataValidation type="decimal" allowBlank="1" showErrorMessage="1" sqref="D40">
      <formula1>0.0</formula1>
      <formula2>9.999999999E9</formula2>
    </dataValidation>
  </dataValidations>
  <hyperlinks>
    <hyperlink r:id="rId1" ref="D22"/>
    <hyperlink r:id="rId2" ref="D41"/>
    <hyperlink r:id="rId3" ref="D52"/>
  </hyperlinks>
  <printOptions/>
  <pageMargins bottom="0.75" footer="0.0" header="0.0" left="0.7" right="0.7" top="0.75"/>
  <pageSetup orientation="landscape"/>
  <headerFooter>
    <oddHeader>&amp;C  </oddHeader>
    <oddFooter>&amp;C  </oddFooter>
  </headerFooter>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35.44"/>
    <col customWidth="1" min="2" max="2" width="11.44"/>
    <col customWidth="1" min="3" max="3" width="11.33"/>
    <col customWidth="1" min="4" max="4" width="11.0"/>
    <col customWidth="1" min="5" max="5" width="11.78"/>
    <col customWidth="1" min="6" max="6" width="11.33"/>
    <col customWidth="1" min="7" max="7" width="10.11"/>
    <col customWidth="1" min="8" max="26" width="11.0"/>
  </cols>
  <sheetData>
    <row r="1" ht="15.75" customHeight="1">
      <c r="A1" s="8" t="s">
        <v>84</v>
      </c>
      <c r="B1" s="9"/>
      <c r="C1" s="9"/>
      <c r="D1" s="9"/>
      <c r="E1" s="9"/>
      <c r="F1" s="9"/>
      <c r="G1" s="10"/>
      <c r="H1" s="11"/>
      <c r="I1" s="11"/>
      <c r="J1" s="11"/>
      <c r="K1" s="11"/>
      <c r="L1" s="11"/>
      <c r="M1" s="11"/>
      <c r="N1" s="11"/>
      <c r="O1" s="11"/>
      <c r="P1" s="11"/>
      <c r="Q1" s="11"/>
      <c r="R1" s="11"/>
      <c r="S1" s="11"/>
      <c r="T1" s="11"/>
      <c r="U1" s="11"/>
      <c r="V1" s="11"/>
      <c r="W1" s="11"/>
      <c r="X1" s="11"/>
      <c r="Y1" s="11"/>
      <c r="Z1" s="11"/>
    </row>
    <row r="2" ht="6.0"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85</v>
      </c>
      <c r="B3" s="11"/>
      <c r="C3" s="11"/>
      <c r="D3" s="11"/>
      <c r="E3" s="11"/>
      <c r="F3" s="11"/>
      <c r="G3" s="11"/>
      <c r="H3" s="11"/>
      <c r="I3" s="11"/>
      <c r="J3" s="11"/>
      <c r="K3" s="11"/>
      <c r="L3" s="11"/>
      <c r="M3" s="11"/>
      <c r="N3" s="11"/>
      <c r="O3" s="11"/>
      <c r="P3" s="11"/>
      <c r="Q3" s="11"/>
      <c r="R3" s="11"/>
      <c r="S3" s="11"/>
      <c r="T3" s="11"/>
      <c r="U3" s="11"/>
      <c r="V3" s="11"/>
      <c r="W3" s="11"/>
      <c r="X3" s="11"/>
      <c r="Y3" s="11"/>
      <c r="Z3" s="11"/>
    </row>
    <row r="4" ht="108.75" customHeight="1">
      <c r="A4" s="46" t="s">
        <v>86</v>
      </c>
      <c r="H4" s="13"/>
      <c r="I4" s="13"/>
      <c r="J4" s="13"/>
      <c r="K4" s="13"/>
      <c r="L4" s="13"/>
      <c r="M4" s="13"/>
      <c r="N4" s="13"/>
      <c r="O4" s="13"/>
      <c r="P4" s="13"/>
      <c r="Q4" s="13"/>
      <c r="R4" s="13"/>
      <c r="S4" s="13"/>
      <c r="T4" s="13"/>
      <c r="U4" s="13"/>
      <c r="V4" s="13"/>
      <c r="W4" s="13"/>
      <c r="X4" s="13"/>
      <c r="Y4" s="13"/>
      <c r="Z4" s="13"/>
    </row>
    <row r="5" ht="15.75" customHeight="1">
      <c r="A5" s="47" t="s">
        <v>87</v>
      </c>
      <c r="H5" s="13"/>
      <c r="I5" s="13"/>
      <c r="J5" s="13"/>
      <c r="K5" s="13"/>
      <c r="L5" s="13"/>
      <c r="M5" s="13"/>
      <c r="N5" s="13"/>
      <c r="O5" s="13"/>
      <c r="P5" s="13"/>
      <c r="Q5" s="13"/>
      <c r="R5" s="13"/>
      <c r="S5" s="13"/>
      <c r="T5" s="13"/>
      <c r="U5" s="13"/>
      <c r="V5" s="13"/>
      <c r="W5" s="13"/>
      <c r="X5" s="13"/>
      <c r="Y5" s="13"/>
      <c r="Z5" s="13"/>
    </row>
    <row r="6" ht="15.75" customHeight="1">
      <c r="A6" s="48"/>
      <c r="B6" s="11"/>
      <c r="C6" s="11"/>
      <c r="D6" s="11"/>
      <c r="E6" s="11"/>
      <c r="F6" s="11"/>
      <c r="G6" s="11"/>
      <c r="H6" s="11"/>
      <c r="I6" s="11"/>
      <c r="J6" s="11"/>
      <c r="K6" s="11"/>
      <c r="L6" s="11"/>
      <c r="M6" s="11"/>
      <c r="N6" s="11"/>
      <c r="O6" s="11"/>
      <c r="P6" s="11"/>
      <c r="Q6" s="11"/>
      <c r="R6" s="11"/>
      <c r="S6" s="11"/>
      <c r="T6" s="11"/>
      <c r="U6" s="11"/>
      <c r="V6" s="11"/>
      <c r="W6" s="11"/>
      <c r="X6" s="11"/>
      <c r="Y6" s="11"/>
      <c r="Z6" s="11"/>
    </row>
    <row r="7" ht="15.75" customHeight="1">
      <c r="A7" s="49"/>
      <c r="B7" s="50" t="s">
        <v>88</v>
      </c>
      <c r="C7" s="51"/>
      <c r="D7" s="50" t="s">
        <v>89</v>
      </c>
      <c r="E7" s="51"/>
      <c r="F7" s="50" t="s">
        <v>90</v>
      </c>
      <c r="G7" s="51"/>
      <c r="H7" s="11"/>
      <c r="I7" s="11"/>
      <c r="J7" s="11"/>
      <c r="K7" s="11"/>
      <c r="L7" s="11"/>
      <c r="M7" s="11"/>
      <c r="N7" s="11"/>
      <c r="O7" s="11"/>
      <c r="P7" s="11"/>
      <c r="Q7" s="11"/>
      <c r="R7" s="11"/>
      <c r="S7" s="11"/>
      <c r="T7" s="11"/>
      <c r="U7" s="11"/>
      <c r="V7" s="11"/>
      <c r="W7" s="11"/>
      <c r="X7" s="11"/>
      <c r="Y7" s="11"/>
      <c r="Z7" s="11"/>
    </row>
    <row r="8" ht="15.75" customHeight="1">
      <c r="A8" s="52"/>
      <c r="B8" s="53" t="s">
        <v>91</v>
      </c>
      <c r="C8" s="53" t="s">
        <v>92</v>
      </c>
      <c r="D8" s="53" t="s">
        <v>91</v>
      </c>
      <c r="E8" s="53" t="s">
        <v>92</v>
      </c>
      <c r="F8" s="53" t="s">
        <v>91</v>
      </c>
      <c r="G8" s="53" t="s">
        <v>92</v>
      </c>
      <c r="H8" s="6"/>
      <c r="I8" s="6"/>
      <c r="J8" s="6"/>
      <c r="K8" s="6"/>
      <c r="L8" s="6"/>
      <c r="M8" s="6"/>
      <c r="N8" s="6"/>
      <c r="O8" s="6"/>
      <c r="P8" s="6"/>
      <c r="Q8" s="6"/>
      <c r="R8" s="6"/>
      <c r="S8" s="6"/>
      <c r="T8" s="6"/>
      <c r="U8" s="6"/>
      <c r="V8" s="6"/>
      <c r="W8" s="6"/>
      <c r="X8" s="6"/>
      <c r="Y8" s="6"/>
      <c r="Z8" s="6"/>
    </row>
    <row r="9" ht="15.75" customHeight="1">
      <c r="A9" s="54"/>
      <c r="B9" s="55" t="s">
        <v>93</v>
      </c>
      <c r="C9" s="56"/>
      <c r="D9" s="56"/>
      <c r="E9" s="56"/>
      <c r="F9" s="56"/>
      <c r="G9" s="51"/>
      <c r="H9" s="11"/>
      <c r="I9" s="11"/>
      <c r="J9" s="11"/>
      <c r="K9" s="11"/>
      <c r="L9" s="11"/>
      <c r="M9" s="11"/>
      <c r="N9" s="11"/>
      <c r="O9" s="11"/>
      <c r="P9" s="11"/>
      <c r="Q9" s="11"/>
      <c r="R9" s="11"/>
      <c r="S9" s="11"/>
      <c r="T9" s="11"/>
      <c r="U9" s="11"/>
      <c r="V9" s="11"/>
      <c r="W9" s="11"/>
      <c r="X9" s="11"/>
      <c r="Y9" s="11"/>
      <c r="Z9" s="11"/>
    </row>
    <row r="10" ht="45.75" customHeight="1">
      <c r="A10" s="57" t="s">
        <v>94</v>
      </c>
      <c r="B10" s="58">
        <v>189.0</v>
      </c>
      <c r="C10" s="59">
        <v>0.0</v>
      </c>
      <c r="D10" s="59">
        <v>238.0</v>
      </c>
      <c r="E10" s="59">
        <v>0.0</v>
      </c>
      <c r="F10" s="60"/>
      <c r="G10" s="60"/>
      <c r="H10" s="11"/>
      <c r="I10" s="11"/>
      <c r="J10" s="11"/>
      <c r="K10" s="11"/>
      <c r="L10" s="11"/>
      <c r="M10" s="11"/>
      <c r="N10" s="11"/>
      <c r="O10" s="11"/>
      <c r="P10" s="11"/>
      <c r="Q10" s="11"/>
      <c r="R10" s="11"/>
      <c r="S10" s="11"/>
      <c r="T10" s="11"/>
      <c r="U10" s="11"/>
      <c r="V10" s="11"/>
      <c r="W10" s="11"/>
      <c r="X10" s="11"/>
      <c r="Y10" s="11"/>
      <c r="Z10" s="11"/>
    </row>
    <row r="11" ht="45.75" customHeight="1">
      <c r="A11" s="57" t="s">
        <v>95</v>
      </c>
      <c r="B11" s="61">
        <v>18.0</v>
      </c>
      <c r="C11" s="62">
        <v>1.0</v>
      </c>
      <c r="D11" s="62">
        <v>19.0</v>
      </c>
      <c r="E11" s="62">
        <v>1.0</v>
      </c>
      <c r="F11" s="60"/>
      <c r="G11" s="60"/>
      <c r="H11" s="11"/>
      <c r="I11" s="11"/>
      <c r="J11" s="11"/>
      <c r="K11" s="11"/>
      <c r="L11" s="11"/>
      <c r="M11" s="11"/>
      <c r="N11" s="11"/>
      <c r="O11" s="11"/>
      <c r="P11" s="11"/>
      <c r="Q11" s="11"/>
      <c r="R11" s="11"/>
      <c r="S11" s="11"/>
      <c r="T11" s="11"/>
      <c r="U11" s="11"/>
      <c r="V11" s="11"/>
      <c r="W11" s="11"/>
      <c r="X11" s="11"/>
      <c r="Y11" s="11"/>
      <c r="Z11" s="11"/>
    </row>
    <row r="12" ht="45.75" customHeight="1">
      <c r="A12" s="57" t="s">
        <v>96</v>
      </c>
      <c r="B12" s="61">
        <v>497.0</v>
      </c>
      <c r="C12" s="62">
        <v>20.0</v>
      </c>
      <c r="D12" s="62">
        <v>786.0</v>
      </c>
      <c r="E12" s="62">
        <v>8.0</v>
      </c>
      <c r="F12" s="60"/>
      <c r="G12" s="60"/>
      <c r="H12" s="11"/>
      <c r="I12" s="11"/>
      <c r="J12" s="11"/>
      <c r="K12" s="11"/>
      <c r="L12" s="11"/>
      <c r="M12" s="11"/>
      <c r="N12" s="11"/>
      <c r="O12" s="11"/>
      <c r="P12" s="11"/>
      <c r="Q12" s="11"/>
      <c r="R12" s="11"/>
      <c r="S12" s="11"/>
      <c r="T12" s="11"/>
      <c r="U12" s="11"/>
      <c r="V12" s="11"/>
      <c r="W12" s="11"/>
      <c r="X12" s="11"/>
      <c r="Y12" s="11"/>
      <c r="Z12" s="11"/>
    </row>
    <row r="13" ht="45.75" customHeight="1">
      <c r="A13" s="63" t="s">
        <v>97</v>
      </c>
      <c r="B13" s="64">
        <f t="shared" ref="B13:G13" si="1">SUM(B10:B12)</f>
        <v>704</v>
      </c>
      <c r="C13" s="64">
        <f t="shared" si="1"/>
        <v>21</v>
      </c>
      <c r="D13" s="64">
        <f t="shared" si="1"/>
        <v>1043</v>
      </c>
      <c r="E13" s="64">
        <f t="shared" si="1"/>
        <v>9</v>
      </c>
      <c r="F13" s="64">
        <f t="shared" si="1"/>
        <v>0</v>
      </c>
      <c r="G13" s="64">
        <f t="shared" si="1"/>
        <v>0</v>
      </c>
      <c r="H13" s="11"/>
      <c r="I13" s="11"/>
      <c r="J13" s="11"/>
      <c r="K13" s="11"/>
      <c r="L13" s="11"/>
      <c r="M13" s="11"/>
      <c r="N13" s="11"/>
      <c r="O13" s="11"/>
      <c r="P13" s="11"/>
      <c r="Q13" s="11"/>
      <c r="R13" s="11"/>
      <c r="S13" s="11"/>
      <c r="T13" s="11"/>
      <c r="U13" s="11"/>
      <c r="V13" s="11"/>
      <c r="W13" s="11"/>
      <c r="X13" s="11"/>
      <c r="Y13" s="11"/>
      <c r="Z13" s="11"/>
    </row>
    <row r="14" ht="45.75" customHeight="1">
      <c r="A14" s="57" t="s">
        <v>98</v>
      </c>
      <c r="B14" s="58">
        <v>0.0</v>
      </c>
      <c r="C14" s="59">
        <v>4.0</v>
      </c>
      <c r="D14" s="59">
        <v>0.0</v>
      </c>
      <c r="E14" s="59">
        <v>7.0</v>
      </c>
      <c r="F14" s="60"/>
      <c r="G14" s="60"/>
      <c r="H14" s="11"/>
      <c r="I14" s="11"/>
      <c r="J14" s="11"/>
      <c r="K14" s="11"/>
      <c r="L14" s="11"/>
      <c r="M14" s="11"/>
      <c r="N14" s="11"/>
      <c r="O14" s="11"/>
      <c r="P14" s="11"/>
      <c r="Q14" s="11"/>
      <c r="R14" s="11"/>
      <c r="S14" s="11"/>
      <c r="T14" s="11"/>
      <c r="U14" s="11"/>
      <c r="V14" s="11"/>
      <c r="W14" s="11"/>
      <c r="X14" s="11"/>
      <c r="Y14" s="11"/>
      <c r="Z14" s="11"/>
    </row>
    <row r="15" ht="39.0" customHeight="1">
      <c r="A15" s="63" t="s">
        <v>99</v>
      </c>
      <c r="B15" s="64">
        <f t="shared" ref="B15:G15" si="2">SUM(B13+B14)</f>
        <v>704</v>
      </c>
      <c r="C15" s="64">
        <f t="shared" si="2"/>
        <v>25</v>
      </c>
      <c r="D15" s="64">
        <f t="shared" si="2"/>
        <v>1043</v>
      </c>
      <c r="E15" s="64">
        <f t="shared" si="2"/>
        <v>16</v>
      </c>
      <c r="F15" s="64">
        <f t="shared" si="2"/>
        <v>0</v>
      </c>
      <c r="G15" s="64">
        <f t="shared" si="2"/>
        <v>0</v>
      </c>
      <c r="H15" s="11"/>
      <c r="I15" s="11"/>
      <c r="J15" s="11"/>
      <c r="K15" s="11"/>
      <c r="L15" s="11"/>
      <c r="M15" s="11"/>
      <c r="N15" s="11"/>
      <c r="O15" s="11"/>
      <c r="P15" s="11"/>
      <c r="Q15" s="11"/>
      <c r="R15" s="11"/>
      <c r="S15" s="11"/>
      <c r="T15" s="11"/>
      <c r="U15" s="11"/>
      <c r="V15" s="11"/>
      <c r="W15" s="11"/>
      <c r="X15" s="11"/>
      <c r="Y15" s="11"/>
      <c r="Z15" s="11"/>
    </row>
    <row r="16" ht="33.75" customHeight="1">
      <c r="A16" s="65" t="s">
        <v>100</v>
      </c>
      <c r="E16" s="66">
        <f>SUM(C13+E13+G13)</f>
        <v>30</v>
      </c>
      <c r="F16" s="67"/>
      <c r="G16" s="67"/>
      <c r="H16" s="11"/>
      <c r="I16" s="11"/>
      <c r="J16" s="11"/>
      <c r="K16" s="11"/>
      <c r="L16" s="11"/>
      <c r="M16" s="11"/>
      <c r="N16" s="11"/>
      <c r="O16" s="11"/>
      <c r="P16" s="11"/>
      <c r="Q16" s="11"/>
      <c r="R16" s="11"/>
      <c r="S16" s="11"/>
      <c r="T16" s="11"/>
      <c r="U16" s="11"/>
      <c r="V16" s="11"/>
      <c r="W16" s="11"/>
      <c r="X16" s="11"/>
      <c r="Y16" s="11"/>
      <c r="Z16" s="11"/>
    </row>
    <row r="17" ht="33.75" customHeight="1">
      <c r="A17" s="65" t="s">
        <v>101</v>
      </c>
      <c r="E17" s="66">
        <f>SUM(B13+D13+F13)</f>
        <v>1747</v>
      </c>
      <c r="F17" s="67"/>
      <c r="G17" s="67"/>
      <c r="H17" s="11"/>
      <c r="I17" s="11"/>
      <c r="J17" s="11"/>
      <c r="K17" s="11"/>
      <c r="L17" s="11"/>
      <c r="M17" s="11"/>
      <c r="N17" s="11"/>
      <c r="O17" s="11"/>
      <c r="P17" s="11"/>
      <c r="Q17" s="11"/>
      <c r="R17" s="11"/>
      <c r="S17" s="11"/>
      <c r="T17" s="11"/>
      <c r="U17" s="11"/>
      <c r="V17" s="11"/>
      <c r="W17" s="11"/>
      <c r="X17" s="11"/>
      <c r="Y17" s="11"/>
      <c r="Z17" s="11"/>
    </row>
    <row r="18" ht="33.75" customHeight="1">
      <c r="A18" s="65" t="s">
        <v>102</v>
      </c>
      <c r="E18" s="66">
        <f>SUM(B13:G13)</f>
        <v>1777</v>
      </c>
      <c r="F18" s="67"/>
      <c r="G18" s="67"/>
      <c r="H18" s="11"/>
      <c r="I18" s="11"/>
      <c r="J18" s="11"/>
      <c r="K18" s="11"/>
      <c r="L18" s="11"/>
      <c r="M18" s="11"/>
      <c r="N18" s="11"/>
      <c r="O18" s="11"/>
      <c r="P18" s="11"/>
      <c r="Q18" s="11"/>
      <c r="R18" s="11"/>
      <c r="S18" s="11"/>
      <c r="T18" s="11"/>
      <c r="U18" s="11"/>
      <c r="V18" s="11"/>
      <c r="W18" s="11"/>
      <c r="X18" s="11"/>
      <c r="Y18" s="11"/>
      <c r="Z18" s="11"/>
    </row>
    <row r="19" ht="33.75" customHeight="1">
      <c r="A19" s="65" t="s">
        <v>103</v>
      </c>
      <c r="E19" s="66">
        <f>(SUM(B15:G15))</f>
        <v>1788</v>
      </c>
      <c r="F19" s="67"/>
      <c r="G19" s="67"/>
      <c r="H19" s="11"/>
      <c r="I19" s="11"/>
      <c r="J19" s="11"/>
      <c r="K19" s="11"/>
      <c r="L19" s="11"/>
      <c r="M19" s="11"/>
      <c r="N19" s="11"/>
      <c r="O19" s="11"/>
      <c r="P19" s="11"/>
      <c r="Q19" s="11"/>
      <c r="R19" s="11"/>
      <c r="S19" s="11"/>
      <c r="T19" s="11"/>
      <c r="U19" s="11"/>
      <c r="V19" s="11"/>
      <c r="W19" s="11"/>
      <c r="X19" s="11"/>
      <c r="Y19" s="11"/>
      <c r="Z19" s="11"/>
    </row>
    <row r="20" ht="19.5" customHeight="1">
      <c r="A20" s="68"/>
      <c r="B20" s="67"/>
      <c r="C20" s="67"/>
      <c r="D20" s="67"/>
      <c r="E20" s="67"/>
      <c r="F20" s="67"/>
      <c r="G20" s="67"/>
      <c r="H20" s="11"/>
      <c r="I20" s="11"/>
      <c r="J20" s="11"/>
      <c r="K20" s="11"/>
      <c r="L20" s="11"/>
      <c r="M20" s="11"/>
      <c r="N20" s="11"/>
      <c r="O20" s="11"/>
      <c r="P20" s="11"/>
      <c r="Q20" s="11"/>
      <c r="R20" s="11"/>
      <c r="S20" s="11"/>
      <c r="T20" s="11"/>
      <c r="U20" s="11"/>
      <c r="V20" s="11"/>
      <c r="W20" s="11"/>
      <c r="X20" s="11"/>
      <c r="Y20" s="11"/>
      <c r="Z20" s="11"/>
    </row>
    <row r="21" ht="15.75" customHeight="1">
      <c r="A21" s="49"/>
      <c r="B21" s="50" t="s">
        <v>88</v>
      </c>
      <c r="C21" s="51"/>
      <c r="D21" s="50" t="s">
        <v>89</v>
      </c>
      <c r="E21" s="51"/>
      <c r="F21" s="50" t="s">
        <v>90</v>
      </c>
      <c r="G21" s="51"/>
      <c r="H21" s="11"/>
      <c r="I21" s="11"/>
      <c r="J21" s="11"/>
      <c r="K21" s="11"/>
      <c r="L21" s="11"/>
      <c r="M21" s="11"/>
      <c r="N21" s="11"/>
      <c r="O21" s="11"/>
      <c r="P21" s="11"/>
      <c r="Q21" s="11"/>
      <c r="R21" s="11"/>
      <c r="S21" s="11"/>
      <c r="T21" s="11"/>
      <c r="U21" s="11"/>
      <c r="V21" s="11"/>
      <c r="W21" s="11"/>
      <c r="X21" s="11"/>
      <c r="Y21" s="11"/>
      <c r="Z21" s="11"/>
    </row>
    <row r="22" ht="48.75" customHeight="1">
      <c r="A22" s="52"/>
      <c r="B22" s="53" t="s">
        <v>91</v>
      </c>
      <c r="C22" s="53" t="s">
        <v>92</v>
      </c>
      <c r="D22" s="53" t="s">
        <v>91</v>
      </c>
      <c r="E22" s="53" t="s">
        <v>92</v>
      </c>
      <c r="F22" s="53" t="s">
        <v>91</v>
      </c>
      <c r="G22" s="53" t="s">
        <v>92</v>
      </c>
      <c r="H22" s="11"/>
      <c r="I22" s="11"/>
      <c r="J22" s="11"/>
      <c r="K22" s="11"/>
      <c r="L22" s="11"/>
      <c r="M22" s="11"/>
      <c r="N22" s="11"/>
      <c r="O22" s="11"/>
      <c r="P22" s="11"/>
      <c r="Q22" s="11"/>
      <c r="R22" s="11"/>
      <c r="S22" s="11"/>
      <c r="T22" s="11"/>
      <c r="U22" s="11"/>
      <c r="V22" s="11"/>
      <c r="W22" s="11"/>
      <c r="X22" s="11"/>
      <c r="Y22" s="11"/>
      <c r="Z22" s="11"/>
    </row>
    <row r="23" ht="15.75" customHeight="1">
      <c r="A23" s="69"/>
      <c r="B23" s="70" t="s">
        <v>104</v>
      </c>
      <c r="C23" s="71"/>
      <c r="D23" s="71"/>
      <c r="E23" s="71"/>
      <c r="F23" s="71"/>
      <c r="G23" s="72"/>
      <c r="H23" s="11"/>
      <c r="I23" s="11"/>
      <c r="J23" s="11"/>
      <c r="K23" s="11"/>
      <c r="L23" s="11"/>
      <c r="M23" s="11"/>
      <c r="N23" s="11"/>
      <c r="O23" s="11"/>
      <c r="P23" s="11"/>
      <c r="Q23" s="11"/>
      <c r="R23" s="11"/>
      <c r="S23" s="11"/>
      <c r="T23" s="11"/>
      <c r="U23" s="11"/>
      <c r="V23" s="11"/>
      <c r="W23" s="11"/>
      <c r="X23" s="11"/>
      <c r="Y23" s="11"/>
      <c r="Z23" s="11"/>
    </row>
    <row r="24" ht="33.0" customHeight="1">
      <c r="A24" s="57" t="s">
        <v>105</v>
      </c>
      <c r="B24" s="58">
        <v>14.0</v>
      </c>
      <c r="C24" s="59">
        <v>0.0</v>
      </c>
      <c r="D24" s="59">
        <v>15.0</v>
      </c>
      <c r="E24" s="59">
        <v>1.0</v>
      </c>
      <c r="F24" s="60"/>
      <c r="G24" s="60"/>
      <c r="H24" s="11"/>
      <c r="I24" s="11"/>
      <c r="J24" s="11"/>
      <c r="K24" s="11"/>
      <c r="L24" s="11"/>
      <c r="M24" s="11"/>
      <c r="N24" s="11"/>
      <c r="O24" s="11"/>
      <c r="P24" s="11"/>
      <c r="Q24" s="11"/>
      <c r="R24" s="11"/>
      <c r="S24" s="11"/>
      <c r="T24" s="11"/>
      <c r="U24" s="11"/>
      <c r="V24" s="11"/>
      <c r="W24" s="11"/>
      <c r="X24" s="11"/>
      <c r="Y24" s="11"/>
      <c r="Z24" s="11"/>
    </row>
    <row r="25" ht="33.0" customHeight="1">
      <c r="A25" s="57" t="s">
        <v>106</v>
      </c>
      <c r="B25" s="60"/>
      <c r="C25" s="60"/>
      <c r="D25" s="60"/>
      <c r="E25" s="60"/>
      <c r="F25" s="60"/>
      <c r="G25" s="60"/>
      <c r="H25" s="11"/>
      <c r="I25" s="11"/>
      <c r="J25" s="11"/>
      <c r="K25" s="11"/>
      <c r="L25" s="11"/>
      <c r="M25" s="11"/>
      <c r="N25" s="11"/>
      <c r="O25" s="11"/>
      <c r="P25" s="11"/>
      <c r="Q25" s="11"/>
      <c r="R25" s="11"/>
      <c r="S25" s="11"/>
      <c r="T25" s="11"/>
      <c r="U25" s="11"/>
      <c r="V25" s="11"/>
      <c r="W25" s="11"/>
      <c r="X25" s="11"/>
      <c r="Y25" s="11"/>
      <c r="Z25" s="11"/>
    </row>
    <row r="26" ht="33.0" customHeight="1">
      <c r="A26" s="57" t="s">
        <v>107</v>
      </c>
      <c r="B26" s="60"/>
      <c r="C26" s="60"/>
      <c r="D26" s="60"/>
      <c r="E26" s="60"/>
      <c r="F26" s="60"/>
      <c r="G26" s="60"/>
      <c r="H26" s="11"/>
      <c r="I26" s="11"/>
      <c r="J26" s="11"/>
      <c r="K26" s="11"/>
      <c r="L26" s="11"/>
      <c r="M26" s="11"/>
      <c r="N26" s="11"/>
      <c r="O26" s="11"/>
      <c r="P26" s="11"/>
      <c r="Q26" s="11"/>
      <c r="R26" s="11"/>
      <c r="S26" s="11"/>
      <c r="T26" s="11"/>
      <c r="U26" s="11"/>
      <c r="V26" s="11"/>
      <c r="W26" s="11"/>
      <c r="X26" s="11"/>
      <c r="Y26" s="11"/>
      <c r="Z26" s="11"/>
    </row>
    <row r="27" ht="33.0" customHeight="1">
      <c r="A27" s="63" t="s">
        <v>108</v>
      </c>
      <c r="B27" s="64">
        <f t="shared" ref="B27:G27" si="3">SUM(B24:B26)</f>
        <v>14</v>
      </c>
      <c r="C27" s="64">
        <f t="shared" si="3"/>
        <v>0</v>
      </c>
      <c r="D27" s="64">
        <f t="shared" si="3"/>
        <v>15</v>
      </c>
      <c r="E27" s="64">
        <f t="shared" si="3"/>
        <v>1</v>
      </c>
      <c r="F27" s="64">
        <f t="shared" si="3"/>
        <v>0</v>
      </c>
      <c r="G27" s="64">
        <f t="shared" si="3"/>
        <v>0</v>
      </c>
      <c r="H27" s="11"/>
      <c r="I27" s="11"/>
      <c r="J27" s="11"/>
      <c r="K27" s="11"/>
      <c r="L27" s="11"/>
      <c r="M27" s="11"/>
      <c r="N27" s="11"/>
      <c r="O27" s="11"/>
      <c r="P27" s="11"/>
      <c r="Q27" s="11"/>
      <c r="R27" s="11"/>
      <c r="S27" s="11"/>
      <c r="T27" s="11"/>
      <c r="U27" s="11"/>
      <c r="V27" s="11"/>
      <c r="W27" s="11"/>
      <c r="X27" s="11"/>
      <c r="Y27" s="11"/>
      <c r="Z27" s="11"/>
    </row>
    <row r="28" ht="15.7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36.0" customHeight="1">
      <c r="A29" s="65" t="s">
        <v>109</v>
      </c>
      <c r="E29" s="66">
        <f t="array" ref="E29">SUM(C24:C25+E24:E25+G24:G25)</f>
        <v>1</v>
      </c>
      <c r="F29" s="11"/>
      <c r="G29" s="11"/>
      <c r="H29" s="11"/>
      <c r="I29" s="11"/>
      <c r="J29" s="11"/>
      <c r="K29" s="11"/>
      <c r="L29" s="11"/>
      <c r="M29" s="11"/>
      <c r="N29" s="11"/>
      <c r="O29" s="11"/>
      <c r="P29" s="11"/>
      <c r="Q29" s="11"/>
      <c r="R29" s="11"/>
      <c r="S29" s="11"/>
      <c r="T29" s="11"/>
      <c r="U29" s="11"/>
      <c r="V29" s="11"/>
      <c r="W29" s="11"/>
      <c r="X29" s="11"/>
      <c r="Y29" s="11"/>
      <c r="Z29" s="11"/>
    </row>
    <row r="30" ht="36.0" customHeight="1">
      <c r="A30" s="65" t="s">
        <v>110</v>
      </c>
      <c r="E30" s="66">
        <f t="array" ref="E30">SUM(B24:B25+D24:D25+F24:F25)</f>
        <v>29</v>
      </c>
      <c r="F30" s="11"/>
      <c r="G30" s="11"/>
      <c r="H30" s="11"/>
      <c r="I30" s="11"/>
      <c r="J30" s="11"/>
      <c r="K30" s="11"/>
      <c r="L30" s="11"/>
      <c r="M30" s="11"/>
      <c r="N30" s="11"/>
      <c r="O30" s="11"/>
      <c r="P30" s="11"/>
      <c r="Q30" s="11"/>
      <c r="R30" s="11"/>
      <c r="S30" s="11"/>
      <c r="T30" s="11"/>
      <c r="U30" s="11"/>
      <c r="V30" s="11"/>
      <c r="W30" s="11"/>
      <c r="X30" s="11"/>
      <c r="Y30" s="11"/>
      <c r="Z30" s="11"/>
    </row>
    <row r="31" ht="36.0" customHeight="1">
      <c r="A31" s="65" t="s">
        <v>111</v>
      </c>
      <c r="E31" s="66">
        <f>SUM(B24:G25)</f>
        <v>30</v>
      </c>
      <c r="F31" s="11"/>
      <c r="G31" s="11"/>
      <c r="H31" s="11"/>
      <c r="I31" s="11"/>
      <c r="J31" s="11"/>
      <c r="K31" s="11"/>
      <c r="L31" s="11"/>
      <c r="M31" s="11"/>
      <c r="N31" s="11"/>
      <c r="O31" s="11"/>
      <c r="P31" s="11"/>
      <c r="Q31" s="11"/>
      <c r="R31" s="11"/>
      <c r="S31" s="11"/>
      <c r="T31" s="11"/>
      <c r="U31" s="11"/>
      <c r="V31" s="11"/>
      <c r="W31" s="11"/>
      <c r="X31" s="11"/>
      <c r="Y31" s="11"/>
      <c r="Z31" s="11"/>
    </row>
    <row r="32" ht="36.0" customHeight="1">
      <c r="A32" s="65" t="s">
        <v>112</v>
      </c>
      <c r="E32" s="66">
        <f>SUM(B27:G27)</f>
        <v>30</v>
      </c>
      <c r="F32" s="11"/>
      <c r="G32" s="11"/>
      <c r="H32" s="11"/>
      <c r="I32" s="11"/>
      <c r="J32" s="11"/>
      <c r="K32" s="11"/>
      <c r="L32" s="11"/>
      <c r="M32" s="11"/>
      <c r="N32" s="11"/>
      <c r="O32" s="11"/>
      <c r="P32" s="11"/>
      <c r="Q32" s="11"/>
      <c r="R32" s="11"/>
      <c r="S32" s="11"/>
      <c r="T32" s="11"/>
      <c r="U32" s="11"/>
      <c r="V32" s="11"/>
      <c r="W32" s="11"/>
      <c r="X32" s="11"/>
      <c r="Y32" s="11"/>
      <c r="Z32" s="11"/>
    </row>
    <row r="33" ht="15.75" customHeight="1">
      <c r="A33" s="12" t="s">
        <v>113</v>
      </c>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9.7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ht="30.75" customHeight="1">
      <c r="A35" s="73" t="s">
        <v>114</v>
      </c>
      <c r="H35" s="11"/>
      <c r="I35" s="11"/>
      <c r="J35" s="11"/>
      <c r="K35" s="11"/>
      <c r="L35" s="11"/>
      <c r="M35" s="11"/>
      <c r="N35" s="11"/>
      <c r="O35" s="11"/>
      <c r="P35" s="11"/>
      <c r="Q35" s="11"/>
      <c r="R35" s="11"/>
      <c r="S35" s="11"/>
      <c r="T35" s="11"/>
      <c r="U35" s="11"/>
      <c r="V35" s="11"/>
      <c r="W35" s="11"/>
      <c r="X35" s="11"/>
      <c r="Y35" s="11"/>
      <c r="Z35" s="11"/>
    </row>
    <row r="36" ht="6.75" customHeight="1">
      <c r="A36" s="74"/>
      <c r="H36" s="11"/>
      <c r="I36" s="11"/>
      <c r="J36" s="11"/>
      <c r="K36" s="11"/>
      <c r="L36" s="11"/>
      <c r="M36" s="11"/>
      <c r="N36" s="11"/>
      <c r="O36" s="11"/>
      <c r="P36" s="11"/>
      <c r="Q36" s="11"/>
      <c r="R36" s="11"/>
      <c r="S36" s="11"/>
      <c r="T36" s="11"/>
      <c r="U36" s="11"/>
      <c r="V36" s="11"/>
      <c r="W36" s="11"/>
      <c r="X36" s="11"/>
      <c r="Y36" s="11"/>
      <c r="Z36" s="11"/>
    </row>
    <row r="37" ht="28.5" customHeight="1">
      <c r="A37" s="74" t="s">
        <v>115</v>
      </c>
      <c r="H37" s="11"/>
      <c r="I37" s="11"/>
      <c r="J37" s="11"/>
      <c r="K37" s="11"/>
      <c r="L37" s="11"/>
      <c r="M37" s="11"/>
      <c r="N37" s="11"/>
      <c r="O37" s="11"/>
      <c r="P37" s="11"/>
      <c r="Q37" s="11"/>
      <c r="R37" s="11"/>
      <c r="S37" s="11"/>
      <c r="T37" s="11"/>
      <c r="U37" s="11"/>
      <c r="V37" s="11"/>
      <c r="W37" s="11"/>
      <c r="X37" s="11"/>
      <c r="Y37" s="11"/>
      <c r="Z37" s="11"/>
    </row>
    <row r="38" ht="30.0" customHeight="1">
      <c r="A38" s="75" t="s">
        <v>116</v>
      </c>
      <c r="H38" s="11"/>
      <c r="I38" s="11"/>
      <c r="J38" s="11"/>
      <c r="K38" s="11"/>
      <c r="L38" s="11"/>
      <c r="M38" s="11"/>
      <c r="N38" s="11"/>
      <c r="O38" s="11"/>
      <c r="P38" s="11"/>
      <c r="Q38" s="11"/>
      <c r="R38" s="11"/>
      <c r="S38" s="11"/>
      <c r="T38" s="11"/>
      <c r="U38" s="11"/>
      <c r="V38" s="11"/>
      <c r="W38" s="11"/>
      <c r="X38" s="11"/>
      <c r="Y38" s="11"/>
      <c r="Z38" s="11"/>
    </row>
    <row r="39" ht="39.75" customHeight="1">
      <c r="A39" s="74" t="s">
        <v>117</v>
      </c>
      <c r="H39" s="11"/>
      <c r="I39" s="11"/>
      <c r="J39" s="11"/>
      <c r="K39" s="11"/>
      <c r="L39" s="11"/>
      <c r="M39" s="11"/>
      <c r="N39" s="11"/>
      <c r="O39" s="11"/>
      <c r="P39" s="11"/>
      <c r="Q39" s="11"/>
      <c r="R39" s="11"/>
      <c r="S39" s="11"/>
      <c r="T39" s="11"/>
      <c r="U39" s="11"/>
      <c r="V39" s="11"/>
      <c r="W39" s="11"/>
      <c r="X39" s="11"/>
      <c r="Y39" s="11"/>
      <c r="Z39" s="11"/>
    </row>
    <row r="40" ht="63.0" customHeight="1">
      <c r="A40" s="74" t="s">
        <v>118</v>
      </c>
      <c r="H40" s="11"/>
      <c r="I40" s="11"/>
      <c r="J40" s="11"/>
      <c r="K40" s="11"/>
      <c r="L40" s="11"/>
      <c r="M40" s="11"/>
      <c r="N40" s="11"/>
      <c r="O40" s="11"/>
      <c r="P40" s="11"/>
      <c r="Q40" s="11"/>
      <c r="R40" s="11"/>
      <c r="S40" s="11"/>
      <c r="T40" s="11"/>
      <c r="U40" s="11"/>
      <c r="V40" s="11"/>
      <c r="W40" s="11"/>
      <c r="X40" s="11"/>
      <c r="Y40" s="11"/>
      <c r="Z40" s="11"/>
    </row>
    <row r="41" ht="45.75" customHeight="1">
      <c r="A41" s="74" t="s">
        <v>119</v>
      </c>
      <c r="H41" s="11"/>
      <c r="I41" s="11"/>
      <c r="J41" s="11"/>
      <c r="K41" s="11"/>
      <c r="L41" s="11"/>
      <c r="M41" s="11"/>
      <c r="N41" s="11"/>
      <c r="O41" s="11"/>
      <c r="P41" s="11"/>
      <c r="Q41" s="11"/>
      <c r="R41" s="11"/>
      <c r="S41" s="11"/>
      <c r="T41" s="11"/>
      <c r="U41" s="11"/>
      <c r="V41" s="11"/>
      <c r="W41" s="11"/>
      <c r="X41" s="11"/>
      <c r="Y41" s="11"/>
      <c r="Z41" s="11"/>
    </row>
    <row r="42" ht="63.75" customHeight="1">
      <c r="A42" s="74" t="s">
        <v>120</v>
      </c>
      <c r="H42" s="11"/>
      <c r="I42" s="11"/>
      <c r="J42" s="11"/>
      <c r="K42" s="11"/>
      <c r="L42" s="11"/>
      <c r="M42" s="11"/>
      <c r="N42" s="11"/>
      <c r="O42" s="11"/>
      <c r="P42" s="11"/>
      <c r="Q42" s="11"/>
      <c r="R42" s="11"/>
      <c r="S42" s="11"/>
      <c r="T42" s="11"/>
      <c r="U42" s="11"/>
      <c r="V42" s="11"/>
      <c r="W42" s="11"/>
      <c r="X42" s="11"/>
      <c r="Y42" s="11"/>
      <c r="Z42" s="11"/>
    </row>
    <row r="43" ht="64.5" customHeight="1">
      <c r="A43" s="11"/>
      <c r="B43" s="76" t="s">
        <v>121</v>
      </c>
      <c r="D43" s="77" t="s">
        <v>122</v>
      </c>
      <c r="F43" s="77" t="s">
        <v>123</v>
      </c>
      <c r="H43" s="11"/>
      <c r="I43" s="11"/>
      <c r="J43" s="11"/>
      <c r="K43" s="11"/>
      <c r="L43" s="11"/>
      <c r="M43" s="11"/>
      <c r="N43" s="11"/>
      <c r="O43" s="11"/>
      <c r="P43" s="11"/>
      <c r="Q43" s="11"/>
      <c r="R43" s="11"/>
      <c r="S43" s="11"/>
      <c r="T43" s="11"/>
      <c r="U43" s="11"/>
      <c r="V43" s="11"/>
      <c r="W43" s="11"/>
      <c r="X43" s="11"/>
      <c r="Y43" s="11"/>
      <c r="Z43" s="11"/>
    </row>
    <row r="44" ht="32.25" customHeight="1">
      <c r="A44" s="78" t="s">
        <v>124</v>
      </c>
      <c r="B44" s="79"/>
      <c r="C44" s="80">
        <v>5.0</v>
      </c>
      <c r="D44" s="79"/>
      <c r="E44" s="58">
        <v>23.0</v>
      </c>
      <c r="F44" s="23"/>
      <c r="G44" s="60"/>
      <c r="H44" s="11"/>
      <c r="I44" s="11"/>
      <c r="J44" s="11"/>
      <c r="K44" s="11"/>
      <c r="L44" s="11"/>
      <c r="M44" s="11"/>
      <c r="N44" s="11"/>
      <c r="O44" s="11"/>
      <c r="P44" s="11"/>
      <c r="Q44" s="11"/>
      <c r="R44" s="11"/>
      <c r="S44" s="11"/>
      <c r="T44" s="11"/>
      <c r="U44" s="11"/>
      <c r="V44" s="11"/>
      <c r="W44" s="11"/>
      <c r="X44" s="11"/>
      <c r="Y44" s="11"/>
      <c r="Z44" s="11"/>
    </row>
    <row r="45" ht="32.25" customHeight="1">
      <c r="A45" s="78" t="s">
        <v>125</v>
      </c>
      <c r="B45" s="79"/>
      <c r="C45" s="81">
        <v>52.0</v>
      </c>
      <c r="D45" s="79"/>
      <c r="E45" s="61">
        <v>201.0</v>
      </c>
      <c r="F45" s="23"/>
      <c r="G45" s="60"/>
      <c r="H45" s="11"/>
      <c r="I45" s="11"/>
      <c r="J45" s="11"/>
      <c r="K45" s="11"/>
      <c r="L45" s="11"/>
      <c r="M45" s="11"/>
      <c r="N45" s="11"/>
      <c r="O45" s="11"/>
      <c r="P45" s="11"/>
      <c r="Q45" s="11"/>
      <c r="R45" s="11"/>
      <c r="S45" s="11"/>
      <c r="T45" s="11"/>
      <c r="U45" s="11"/>
      <c r="V45" s="11"/>
      <c r="W45" s="11"/>
      <c r="X45" s="11"/>
      <c r="Y45" s="11"/>
      <c r="Z45" s="11"/>
    </row>
    <row r="46" ht="32.25" customHeight="1">
      <c r="A46" s="78" t="s">
        <v>126</v>
      </c>
      <c r="B46" s="79"/>
      <c r="C46" s="81">
        <v>25.0</v>
      </c>
      <c r="D46" s="79"/>
      <c r="E46" s="61">
        <v>89.0</v>
      </c>
      <c r="F46" s="23"/>
      <c r="G46" s="60"/>
      <c r="H46" s="11"/>
      <c r="I46" s="11"/>
      <c r="J46" s="11"/>
      <c r="K46" s="11"/>
      <c r="L46" s="11"/>
      <c r="M46" s="11"/>
      <c r="N46" s="11"/>
      <c r="O46" s="11"/>
      <c r="P46" s="11"/>
      <c r="Q46" s="11"/>
      <c r="R46" s="11"/>
      <c r="S46" s="11"/>
      <c r="T46" s="11"/>
      <c r="U46" s="11"/>
      <c r="V46" s="11"/>
      <c r="W46" s="11"/>
      <c r="X46" s="11"/>
      <c r="Y46" s="11"/>
      <c r="Z46" s="11"/>
    </row>
    <row r="47" ht="32.25" customHeight="1">
      <c r="A47" s="78" t="s">
        <v>127</v>
      </c>
      <c r="B47" s="79"/>
      <c r="C47" s="81">
        <v>299.0</v>
      </c>
      <c r="D47" s="79"/>
      <c r="E47" s="61">
        <v>1274.0</v>
      </c>
      <c r="F47" s="23"/>
      <c r="G47" s="60"/>
      <c r="H47" s="11"/>
      <c r="I47" s="11"/>
      <c r="J47" s="11"/>
      <c r="K47" s="11"/>
      <c r="L47" s="11"/>
      <c r="M47" s="11"/>
      <c r="N47" s="11"/>
      <c r="O47" s="11"/>
      <c r="P47" s="11"/>
      <c r="Q47" s="11"/>
      <c r="R47" s="11"/>
      <c r="S47" s="11"/>
      <c r="T47" s="11"/>
      <c r="U47" s="11"/>
      <c r="V47" s="11"/>
      <c r="W47" s="11"/>
      <c r="X47" s="11"/>
      <c r="Y47" s="11"/>
      <c r="Z47" s="11"/>
    </row>
    <row r="48" ht="32.25" customHeight="1">
      <c r="A48" s="78" t="s">
        <v>128</v>
      </c>
      <c r="B48" s="79"/>
      <c r="C48" s="81">
        <v>0.0</v>
      </c>
      <c r="D48" s="79"/>
      <c r="E48" s="61">
        <v>0.0</v>
      </c>
      <c r="F48" s="23"/>
      <c r="G48" s="60"/>
      <c r="H48" s="11"/>
      <c r="I48" s="11"/>
      <c r="J48" s="11"/>
      <c r="K48" s="11"/>
      <c r="L48" s="11"/>
      <c r="M48" s="11"/>
      <c r="N48" s="11"/>
      <c r="O48" s="11"/>
      <c r="P48" s="11"/>
      <c r="Q48" s="11"/>
      <c r="R48" s="11"/>
      <c r="S48" s="11"/>
      <c r="T48" s="11"/>
      <c r="U48" s="11"/>
      <c r="V48" s="11"/>
      <c r="W48" s="11"/>
      <c r="X48" s="11"/>
      <c r="Y48" s="11"/>
      <c r="Z48" s="11"/>
    </row>
    <row r="49" ht="32.25" customHeight="1">
      <c r="A49" s="78" t="s">
        <v>129</v>
      </c>
      <c r="B49" s="79"/>
      <c r="C49" s="81">
        <v>16.0</v>
      </c>
      <c r="D49" s="79"/>
      <c r="E49" s="61">
        <v>63.0</v>
      </c>
      <c r="F49" s="23"/>
      <c r="G49" s="60"/>
      <c r="H49" s="11"/>
      <c r="I49" s="11"/>
      <c r="J49" s="11"/>
      <c r="K49" s="11"/>
      <c r="L49" s="11"/>
      <c r="M49" s="11"/>
      <c r="N49" s="11"/>
      <c r="O49" s="11"/>
      <c r="P49" s="11"/>
      <c r="Q49" s="11"/>
      <c r="R49" s="11"/>
      <c r="S49" s="11"/>
      <c r="T49" s="11"/>
      <c r="U49" s="11"/>
      <c r="V49" s="11"/>
      <c r="W49" s="11"/>
      <c r="X49" s="11"/>
      <c r="Y49" s="11"/>
      <c r="Z49" s="11"/>
    </row>
    <row r="50" ht="32.25" customHeight="1">
      <c r="A50" s="78" t="s">
        <v>130</v>
      </c>
      <c r="B50" s="79"/>
      <c r="C50" s="81">
        <v>0.0</v>
      </c>
      <c r="D50" s="79"/>
      <c r="E50" s="61">
        <v>0.0</v>
      </c>
      <c r="F50" s="23"/>
      <c r="G50" s="60"/>
      <c r="H50" s="11"/>
      <c r="I50" s="11"/>
      <c r="J50" s="11"/>
      <c r="K50" s="11"/>
      <c r="L50" s="11"/>
      <c r="M50" s="11"/>
      <c r="N50" s="11"/>
      <c r="O50" s="11"/>
      <c r="P50" s="11"/>
      <c r="Q50" s="11"/>
      <c r="R50" s="11"/>
      <c r="S50" s="11"/>
      <c r="T50" s="11"/>
      <c r="U50" s="11"/>
      <c r="V50" s="11"/>
      <c r="W50" s="11"/>
      <c r="X50" s="11"/>
      <c r="Y50" s="11"/>
      <c r="Z50" s="11"/>
    </row>
    <row r="51" ht="32.25" customHeight="1">
      <c r="A51" s="78" t="s">
        <v>131</v>
      </c>
      <c r="B51" s="79"/>
      <c r="C51" s="81">
        <v>18.0</v>
      </c>
      <c r="D51" s="79"/>
      <c r="E51" s="61">
        <v>71.0</v>
      </c>
      <c r="F51" s="23"/>
      <c r="G51" s="60"/>
      <c r="H51" s="11"/>
      <c r="I51" s="11"/>
      <c r="J51" s="11"/>
      <c r="K51" s="11"/>
      <c r="L51" s="11"/>
      <c r="M51" s="11"/>
      <c r="N51" s="11"/>
      <c r="O51" s="11"/>
      <c r="P51" s="11"/>
      <c r="Q51" s="11"/>
      <c r="R51" s="11"/>
      <c r="S51" s="11"/>
      <c r="T51" s="11"/>
      <c r="U51" s="11"/>
      <c r="V51" s="11"/>
      <c r="W51" s="11"/>
      <c r="X51" s="11"/>
      <c r="Y51" s="11"/>
      <c r="Z51" s="11"/>
    </row>
    <row r="52" ht="32.25" customHeight="1">
      <c r="A52" s="78" t="s">
        <v>132</v>
      </c>
      <c r="B52" s="79"/>
      <c r="C52" s="81">
        <v>12.0</v>
      </c>
      <c r="D52" s="79"/>
      <c r="E52" s="61">
        <v>56.0</v>
      </c>
      <c r="F52" s="23"/>
      <c r="G52" s="60"/>
      <c r="H52" s="11"/>
      <c r="I52" s="11"/>
      <c r="J52" s="11"/>
      <c r="K52" s="11"/>
      <c r="L52" s="11"/>
      <c r="M52" s="11"/>
      <c r="N52" s="11"/>
      <c r="O52" s="11"/>
      <c r="P52" s="11"/>
      <c r="Q52" s="11"/>
      <c r="R52" s="11"/>
      <c r="S52" s="11"/>
      <c r="T52" s="11"/>
      <c r="U52" s="11"/>
      <c r="V52" s="11"/>
      <c r="W52" s="11"/>
      <c r="X52" s="11"/>
      <c r="Y52" s="11"/>
      <c r="Z52" s="11"/>
    </row>
    <row r="53" ht="32.25" customHeight="1">
      <c r="A53" s="68" t="s">
        <v>133</v>
      </c>
      <c r="B53" s="79"/>
      <c r="C53" s="82">
        <f>SUM(C44:C52)</f>
        <v>427</v>
      </c>
      <c r="D53" s="79"/>
      <c r="E53" s="83">
        <f>SUM(E44:E52)</f>
        <v>1777</v>
      </c>
      <c r="F53" s="84"/>
      <c r="G53" s="83">
        <f>SUM(G44:G52)</f>
        <v>0</v>
      </c>
      <c r="H53" s="11"/>
      <c r="I53" s="11"/>
      <c r="J53" s="11"/>
      <c r="K53" s="11"/>
      <c r="L53" s="11"/>
      <c r="M53" s="11"/>
      <c r="N53" s="11"/>
      <c r="O53" s="11"/>
      <c r="P53" s="11"/>
      <c r="Q53" s="11"/>
      <c r="R53" s="11"/>
      <c r="S53" s="11"/>
      <c r="T53" s="11"/>
      <c r="U53" s="11"/>
      <c r="V53" s="11"/>
      <c r="W53" s="11"/>
      <c r="X53" s="11"/>
      <c r="Y53" s="11"/>
      <c r="Z53" s="11"/>
    </row>
    <row r="54" ht="13.5" customHeight="1">
      <c r="A54" s="68"/>
      <c r="B54" s="79"/>
      <c r="C54" s="79"/>
      <c r="D54" s="79"/>
      <c r="E54" s="84"/>
      <c r="F54" s="84"/>
      <c r="G54" s="85"/>
      <c r="H54" s="11"/>
      <c r="I54" s="11"/>
      <c r="J54" s="11"/>
      <c r="K54" s="11"/>
      <c r="L54" s="11"/>
      <c r="M54" s="11"/>
      <c r="N54" s="11"/>
      <c r="O54" s="11"/>
      <c r="P54" s="11"/>
      <c r="Q54" s="11"/>
      <c r="R54" s="11"/>
      <c r="S54" s="11"/>
      <c r="T54" s="11"/>
      <c r="U54" s="11"/>
      <c r="V54" s="11"/>
      <c r="W54" s="11"/>
      <c r="X54" s="11"/>
      <c r="Y54" s="11"/>
      <c r="Z54" s="11"/>
    </row>
    <row r="55" ht="15.75" customHeight="1">
      <c r="A55" s="12" t="s">
        <v>134</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22.5" customHeight="1">
      <c r="A56" s="86" t="s">
        <v>135</v>
      </c>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2.0" customHeight="1">
      <c r="A57" s="65"/>
      <c r="B57" s="65"/>
      <c r="C57" s="65"/>
      <c r="D57" s="87"/>
      <c r="E57" s="11"/>
      <c r="F57" s="11"/>
      <c r="G57" s="11"/>
      <c r="H57" s="11"/>
      <c r="I57" s="11"/>
      <c r="J57" s="11"/>
      <c r="K57" s="11"/>
      <c r="L57" s="11"/>
      <c r="M57" s="11"/>
      <c r="N57" s="11"/>
      <c r="O57" s="11"/>
      <c r="P57" s="11"/>
      <c r="Q57" s="11"/>
      <c r="R57" s="11"/>
      <c r="S57" s="11"/>
      <c r="T57" s="11"/>
      <c r="U57" s="11"/>
      <c r="V57" s="11"/>
      <c r="W57" s="11"/>
      <c r="X57" s="11"/>
      <c r="Y57" s="11"/>
      <c r="Z57" s="11"/>
    </row>
    <row r="58" ht="24.75" customHeight="1">
      <c r="A58" s="88" t="s">
        <v>136</v>
      </c>
      <c r="B58" s="89">
        <v>2.0</v>
      </c>
      <c r="C58" s="90"/>
      <c r="D58" s="91" t="s">
        <v>137</v>
      </c>
      <c r="F58" s="92"/>
      <c r="G58" s="11"/>
      <c r="H58" s="11"/>
      <c r="I58" s="11"/>
      <c r="J58" s="11"/>
      <c r="K58" s="11"/>
      <c r="L58" s="11"/>
      <c r="M58" s="11"/>
      <c r="N58" s="11"/>
      <c r="O58" s="11"/>
      <c r="P58" s="11"/>
      <c r="Q58" s="11"/>
      <c r="R58" s="11"/>
      <c r="S58" s="11"/>
      <c r="T58" s="11"/>
      <c r="U58" s="11"/>
      <c r="V58" s="11"/>
      <c r="W58" s="11"/>
      <c r="X58" s="11"/>
      <c r="Y58" s="11"/>
      <c r="Z58" s="11"/>
    </row>
    <row r="59" ht="24.75" customHeight="1">
      <c r="A59" s="88"/>
      <c r="B59" s="93"/>
      <c r="C59" s="90"/>
      <c r="D59" s="91"/>
      <c r="E59" s="94"/>
      <c r="F59" s="11"/>
      <c r="G59" s="11"/>
      <c r="H59" s="11"/>
      <c r="I59" s="11"/>
      <c r="J59" s="11"/>
      <c r="K59" s="11"/>
      <c r="L59" s="11"/>
      <c r="M59" s="11"/>
      <c r="N59" s="11"/>
      <c r="O59" s="11"/>
      <c r="P59" s="11"/>
      <c r="Q59" s="11"/>
      <c r="R59" s="11"/>
      <c r="S59" s="11"/>
      <c r="T59" s="11"/>
      <c r="U59" s="11"/>
      <c r="V59" s="11"/>
      <c r="W59" s="11"/>
      <c r="X59" s="11"/>
      <c r="Y59" s="11"/>
      <c r="Z59" s="11"/>
    </row>
    <row r="60" ht="24.75" customHeight="1">
      <c r="A60" s="88" t="s">
        <v>138</v>
      </c>
      <c r="B60" s="92">
        <v>529.0</v>
      </c>
      <c r="C60" s="90"/>
      <c r="D60" s="91" t="s">
        <v>139</v>
      </c>
      <c r="F60" s="95"/>
      <c r="G60" s="11"/>
      <c r="H60" s="11"/>
      <c r="I60" s="11"/>
      <c r="J60" s="11"/>
      <c r="K60" s="11"/>
      <c r="L60" s="11"/>
      <c r="M60" s="11"/>
      <c r="N60" s="11"/>
      <c r="O60" s="11"/>
      <c r="P60" s="11"/>
      <c r="Q60" s="11"/>
      <c r="R60" s="11"/>
      <c r="S60" s="11"/>
      <c r="T60" s="11"/>
      <c r="U60" s="11"/>
      <c r="V60" s="11"/>
      <c r="W60" s="11"/>
      <c r="X60" s="11"/>
      <c r="Y60" s="11"/>
      <c r="Z60" s="11"/>
    </row>
    <row r="61" ht="24.75" customHeight="1">
      <c r="A61" s="88"/>
      <c r="B61" s="90"/>
      <c r="C61" s="90"/>
      <c r="D61" s="91"/>
      <c r="E61" s="91"/>
      <c r="F61" s="91"/>
      <c r="G61" s="11"/>
      <c r="H61" s="11"/>
      <c r="I61" s="11"/>
      <c r="J61" s="11"/>
      <c r="K61" s="11"/>
      <c r="L61" s="11"/>
      <c r="M61" s="11"/>
      <c r="N61" s="11"/>
      <c r="O61" s="11"/>
      <c r="P61" s="11"/>
      <c r="Q61" s="11"/>
      <c r="R61" s="11"/>
      <c r="S61" s="11"/>
      <c r="T61" s="11"/>
      <c r="U61" s="11"/>
      <c r="V61" s="11"/>
      <c r="W61" s="11"/>
      <c r="X61" s="11"/>
      <c r="Y61" s="11"/>
      <c r="Z61" s="11"/>
    </row>
    <row r="62" ht="24.75" customHeight="1">
      <c r="A62" s="88" t="s">
        <v>140</v>
      </c>
      <c r="B62" s="92">
        <v>13.0</v>
      </c>
      <c r="C62" s="90"/>
      <c r="D62" s="91" t="s">
        <v>141</v>
      </c>
      <c r="F62" s="95"/>
      <c r="G62" s="11"/>
      <c r="H62" s="11"/>
      <c r="I62" s="11"/>
      <c r="J62" s="11"/>
      <c r="K62" s="11"/>
      <c r="L62" s="11"/>
      <c r="M62" s="11"/>
      <c r="N62" s="11"/>
      <c r="O62" s="11"/>
      <c r="P62" s="11"/>
      <c r="Q62" s="11"/>
      <c r="R62" s="11"/>
      <c r="S62" s="11"/>
      <c r="T62" s="11"/>
      <c r="U62" s="11"/>
      <c r="V62" s="11"/>
      <c r="W62" s="11"/>
      <c r="X62" s="11"/>
      <c r="Y62" s="11"/>
      <c r="Z62" s="11"/>
    </row>
    <row r="63" ht="24.75" customHeight="1">
      <c r="A63" s="88"/>
      <c r="B63" s="93"/>
      <c r="C63" s="90"/>
      <c r="D63" s="91"/>
      <c r="E63" s="94"/>
      <c r="F63" s="11"/>
      <c r="G63" s="11"/>
      <c r="H63" s="11"/>
      <c r="I63" s="11"/>
      <c r="J63" s="11"/>
      <c r="K63" s="11"/>
      <c r="L63" s="11"/>
      <c r="M63" s="11"/>
      <c r="N63" s="11"/>
      <c r="O63" s="11"/>
      <c r="P63" s="11"/>
      <c r="Q63" s="11"/>
      <c r="R63" s="11"/>
      <c r="S63" s="11"/>
      <c r="T63" s="11"/>
      <c r="U63" s="11"/>
      <c r="V63" s="11"/>
      <c r="W63" s="11"/>
      <c r="X63" s="11"/>
      <c r="Y63" s="11"/>
      <c r="Z63" s="11"/>
    </row>
    <row r="64" ht="24.75" customHeight="1">
      <c r="A64" s="88" t="s">
        <v>142</v>
      </c>
      <c r="B64" s="92"/>
      <c r="C64" s="96" t="s">
        <v>143</v>
      </c>
      <c r="F64" s="92"/>
      <c r="G64" s="11"/>
      <c r="H64" s="11"/>
      <c r="I64" s="11"/>
      <c r="J64" s="11"/>
      <c r="K64" s="11"/>
      <c r="L64" s="11"/>
      <c r="M64" s="11"/>
      <c r="N64" s="11"/>
      <c r="O64" s="11"/>
      <c r="P64" s="11"/>
      <c r="Q64" s="11"/>
      <c r="R64" s="11"/>
      <c r="S64" s="11"/>
      <c r="T64" s="11"/>
      <c r="U64" s="11"/>
      <c r="V64" s="11"/>
      <c r="W64" s="11"/>
      <c r="X64" s="11"/>
      <c r="Y64" s="11"/>
      <c r="Z64" s="11"/>
    </row>
    <row r="65" ht="24.75" customHeight="1">
      <c r="A65" s="88"/>
      <c r="B65" s="93"/>
      <c r="C65" s="93"/>
      <c r="D65" s="97"/>
      <c r="E65" s="11"/>
      <c r="F65" s="11"/>
      <c r="G65" s="11"/>
      <c r="H65" s="11"/>
      <c r="I65" s="11"/>
      <c r="J65" s="11"/>
      <c r="K65" s="11"/>
      <c r="L65" s="11"/>
      <c r="M65" s="11"/>
      <c r="N65" s="11"/>
      <c r="O65" s="11"/>
      <c r="P65" s="11"/>
      <c r="Q65" s="11"/>
      <c r="R65" s="11"/>
      <c r="S65" s="11"/>
      <c r="T65" s="11"/>
      <c r="U65" s="11"/>
      <c r="V65" s="11"/>
      <c r="W65" s="11"/>
      <c r="X65" s="11"/>
      <c r="Y65" s="11"/>
      <c r="Z65" s="11"/>
    </row>
    <row r="66" ht="24.75" customHeight="1">
      <c r="A66" s="88" t="s">
        <v>144</v>
      </c>
      <c r="B66" s="92"/>
      <c r="C66" s="93"/>
      <c r="D66" s="97"/>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2" t="s">
        <v>145</v>
      </c>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4.5" customHeight="1">
      <c r="A69" s="3"/>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98" t="s">
        <v>146</v>
      </c>
      <c r="H70" s="11"/>
      <c r="I70" s="11"/>
      <c r="J70" s="11"/>
      <c r="K70" s="11"/>
      <c r="L70" s="11"/>
      <c r="M70" s="11"/>
      <c r="N70" s="11"/>
      <c r="O70" s="11"/>
      <c r="P70" s="11"/>
      <c r="Q70" s="11"/>
      <c r="R70" s="11"/>
      <c r="S70" s="11"/>
      <c r="T70" s="11"/>
      <c r="U70" s="11"/>
      <c r="V70" s="11"/>
      <c r="W70" s="11"/>
      <c r="X70" s="11"/>
      <c r="Y70" s="11"/>
      <c r="Z70" s="11"/>
    </row>
    <row r="71" ht="6.75" customHeight="1">
      <c r="A71" s="99"/>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36.75" customHeight="1">
      <c r="A72" s="44" t="s">
        <v>147</v>
      </c>
      <c r="H72" s="11"/>
      <c r="I72" s="11"/>
      <c r="J72" s="11"/>
      <c r="K72" s="11"/>
      <c r="L72" s="11"/>
      <c r="M72" s="11"/>
      <c r="N72" s="11"/>
      <c r="O72" s="11"/>
      <c r="P72" s="11"/>
      <c r="Q72" s="11"/>
      <c r="R72" s="11"/>
      <c r="S72" s="11"/>
      <c r="T72" s="11"/>
      <c r="U72" s="11"/>
      <c r="V72" s="11"/>
      <c r="W72" s="11"/>
      <c r="X72" s="11"/>
      <c r="Y72" s="11"/>
      <c r="Z72" s="11"/>
    </row>
    <row r="73" ht="6.75" customHeight="1">
      <c r="A73" s="100"/>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36.75" customHeight="1">
      <c r="A74" s="101" t="s">
        <v>148</v>
      </c>
      <c r="H74" s="11"/>
      <c r="I74" s="11"/>
      <c r="J74" s="11"/>
      <c r="K74" s="11"/>
      <c r="L74" s="11"/>
      <c r="M74" s="11"/>
      <c r="N74" s="11"/>
      <c r="O74" s="11"/>
      <c r="P74" s="11"/>
      <c r="Q74" s="11"/>
      <c r="R74" s="11"/>
      <c r="S74" s="11"/>
      <c r="T74" s="11"/>
      <c r="U74" s="11"/>
      <c r="V74" s="11"/>
      <c r="W74" s="11"/>
      <c r="X74" s="11"/>
      <c r="Y74" s="11"/>
      <c r="Z74" s="11"/>
    </row>
    <row r="75" ht="114.75" customHeight="1">
      <c r="A75" s="98" t="s">
        <v>149</v>
      </c>
      <c r="H75" s="11"/>
      <c r="I75" s="11"/>
      <c r="J75" s="11"/>
      <c r="K75" s="11"/>
      <c r="L75" s="11"/>
      <c r="M75" s="11"/>
      <c r="N75" s="11"/>
      <c r="O75" s="11"/>
      <c r="P75" s="11"/>
      <c r="Q75" s="11"/>
      <c r="R75" s="11"/>
      <c r="S75" s="11"/>
      <c r="T75" s="11"/>
      <c r="U75" s="11"/>
      <c r="V75" s="11"/>
      <c r="W75" s="11"/>
      <c r="X75" s="11"/>
      <c r="Y75" s="11"/>
      <c r="Z75" s="11"/>
    </row>
    <row r="76" ht="13.5" customHeight="1">
      <c r="A76" s="102"/>
      <c r="H76" s="17"/>
      <c r="I76" s="17"/>
      <c r="J76" s="17"/>
      <c r="K76" s="17"/>
      <c r="L76" s="17"/>
      <c r="M76" s="17"/>
      <c r="N76" s="17"/>
      <c r="O76" s="17"/>
      <c r="P76" s="17"/>
      <c r="Q76" s="17"/>
      <c r="R76" s="17"/>
      <c r="S76" s="17"/>
      <c r="T76" s="17"/>
      <c r="U76" s="17"/>
      <c r="V76" s="17"/>
      <c r="W76" s="17"/>
      <c r="X76" s="17"/>
      <c r="Y76" s="17"/>
      <c r="Z76" s="17"/>
    </row>
    <row r="77" ht="15.75" customHeight="1">
      <c r="A77" s="103" t="s">
        <v>150</v>
      </c>
      <c r="D77" s="104" t="s">
        <v>151</v>
      </c>
      <c r="E77" s="71"/>
      <c r="F77" s="71"/>
      <c r="G77" s="105"/>
      <c r="H77" s="11"/>
      <c r="I77" s="11"/>
      <c r="J77" s="11"/>
      <c r="K77" s="11"/>
      <c r="L77" s="11"/>
      <c r="M77" s="11"/>
      <c r="N77" s="11"/>
      <c r="O77" s="11"/>
      <c r="P77" s="11"/>
      <c r="Q77" s="11"/>
      <c r="R77" s="11"/>
      <c r="S77" s="11"/>
      <c r="T77" s="11"/>
      <c r="U77" s="11"/>
      <c r="V77" s="11"/>
      <c r="W77" s="11"/>
      <c r="X77" s="11"/>
      <c r="Y77" s="11"/>
      <c r="Z77" s="11"/>
    </row>
    <row r="78" ht="132.0" customHeight="1">
      <c r="A78" s="106"/>
      <c r="B78" s="106"/>
      <c r="C78" s="106"/>
      <c r="D78" s="53" t="s">
        <v>152</v>
      </c>
      <c r="E78" s="53" t="s">
        <v>153</v>
      </c>
      <c r="F78" s="53" t="s">
        <v>154</v>
      </c>
      <c r="G78" s="107" t="s">
        <v>133</v>
      </c>
      <c r="H78" s="11"/>
      <c r="I78" s="11"/>
      <c r="J78" s="11"/>
      <c r="K78" s="11"/>
      <c r="L78" s="11"/>
      <c r="M78" s="11"/>
      <c r="N78" s="11"/>
      <c r="O78" s="11"/>
      <c r="P78" s="11"/>
      <c r="Q78" s="11"/>
      <c r="R78" s="11"/>
      <c r="S78" s="11"/>
      <c r="T78" s="11"/>
      <c r="U78" s="11"/>
      <c r="V78" s="11"/>
      <c r="W78" s="11"/>
      <c r="X78" s="11"/>
      <c r="Y78" s="11"/>
      <c r="Z78" s="11"/>
    </row>
    <row r="79" ht="60.0" customHeight="1">
      <c r="A79" s="108" t="s">
        <v>155</v>
      </c>
      <c r="B79" s="56"/>
      <c r="C79" s="51"/>
      <c r="D79" s="58">
        <v>89.0</v>
      </c>
      <c r="E79" s="59">
        <v>151.0</v>
      </c>
      <c r="F79" s="59">
        <v>324.0</v>
      </c>
      <c r="G79" s="109">
        <f t="shared" ref="G79:G84" si="4">SUM(D79:F79)</f>
        <v>564</v>
      </c>
      <c r="H79" s="11"/>
      <c r="I79" s="11"/>
      <c r="J79" s="11"/>
      <c r="K79" s="11"/>
      <c r="L79" s="11"/>
      <c r="M79" s="11"/>
      <c r="N79" s="11"/>
      <c r="O79" s="11"/>
      <c r="P79" s="11"/>
      <c r="Q79" s="11"/>
      <c r="R79" s="11"/>
      <c r="S79" s="11"/>
      <c r="T79" s="11"/>
      <c r="U79" s="11"/>
      <c r="V79" s="11"/>
      <c r="W79" s="11"/>
      <c r="X79" s="11"/>
      <c r="Y79" s="11"/>
      <c r="Z79" s="11"/>
    </row>
    <row r="80" ht="138.0" customHeight="1">
      <c r="A80" s="110" t="s">
        <v>156</v>
      </c>
      <c r="B80" s="56"/>
      <c r="C80" s="51"/>
      <c r="D80" s="61">
        <v>0.0</v>
      </c>
      <c r="E80" s="62">
        <v>0.0</v>
      </c>
      <c r="F80" s="62">
        <v>2.0</v>
      </c>
      <c r="G80" s="109">
        <f t="shared" si="4"/>
        <v>2</v>
      </c>
      <c r="H80" s="11"/>
      <c r="I80" s="11"/>
      <c r="J80" s="11"/>
      <c r="K80" s="11"/>
      <c r="L80" s="11"/>
      <c r="M80" s="11"/>
      <c r="N80" s="11"/>
      <c r="O80" s="11"/>
      <c r="P80" s="11"/>
      <c r="Q80" s="11"/>
      <c r="R80" s="11"/>
      <c r="S80" s="11"/>
      <c r="T80" s="11"/>
      <c r="U80" s="11"/>
      <c r="V80" s="11"/>
      <c r="W80" s="11"/>
      <c r="X80" s="11"/>
      <c r="Y80" s="11"/>
      <c r="Z80" s="11"/>
    </row>
    <row r="81" ht="63.75" customHeight="1">
      <c r="A81" s="108" t="s">
        <v>157</v>
      </c>
      <c r="B81" s="56"/>
      <c r="C81" s="51"/>
      <c r="D81" s="109">
        <f t="shared" ref="D81:F81" si="5">D79-D80</f>
        <v>89</v>
      </c>
      <c r="E81" s="109">
        <f t="shared" si="5"/>
        <v>151</v>
      </c>
      <c r="F81" s="109">
        <f t="shared" si="5"/>
        <v>322</v>
      </c>
      <c r="G81" s="109">
        <f t="shared" si="4"/>
        <v>562</v>
      </c>
      <c r="H81" s="11"/>
      <c r="I81" s="11"/>
      <c r="J81" s="11"/>
      <c r="K81" s="11"/>
      <c r="L81" s="11"/>
      <c r="M81" s="11"/>
      <c r="N81" s="11"/>
      <c r="O81" s="11"/>
      <c r="P81" s="11"/>
      <c r="Q81" s="11"/>
      <c r="R81" s="11"/>
      <c r="S81" s="11"/>
      <c r="T81" s="11"/>
      <c r="U81" s="11"/>
      <c r="V81" s="11"/>
      <c r="W81" s="11"/>
      <c r="X81" s="11"/>
      <c r="Y81" s="11"/>
      <c r="Z81" s="11"/>
    </row>
    <row r="82" ht="63.75" customHeight="1">
      <c r="A82" s="108" t="s">
        <v>158</v>
      </c>
      <c r="B82" s="56"/>
      <c r="C82" s="51"/>
      <c r="D82" s="58">
        <v>61.0</v>
      </c>
      <c r="E82" s="59">
        <v>106.0</v>
      </c>
      <c r="F82" s="59">
        <v>225.0</v>
      </c>
      <c r="G82" s="109">
        <f t="shared" si="4"/>
        <v>392</v>
      </c>
      <c r="H82" s="11"/>
      <c r="I82" s="11"/>
      <c r="J82" s="11"/>
      <c r="K82" s="11"/>
      <c r="L82" s="11"/>
      <c r="M82" s="11"/>
      <c r="N82" s="11"/>
      <c r="O82" s="11"/>
      <c r="P82" s="11"/>
      <c r="Q82" s="11"/>
      <c r="R82" s="11"/>
      <c r="S82" s="11"/>
      <c r="T82" s="11"/>
      <c r="U82" s="11"/>
      <c r="V82" s="11"/>
      <c r="W82" s="11"/>
      <c r="X82" s="11"/>
      <c r="Y82" s="11"/>
      <c r="Z82" s="11"/>
    </row>
    <row r="83" ht="63.75" customHeight="1">
      <c r="A83" s="108" t="s">
        <v>159</v>
      </c>
      <c r="B83" s="56"/>
      <c r="C83" s="51"/>
      <c r="D83" s="61">
        <v>12.0</v>
      </c>
      <c r="E83" s="62">
        <v>15.0</v>
      </c>
      <c r="F83" s="62">
        <v>25.0</v>
      </c>
      <c r="G83" s="109">
        <f t="shared" si="4"/>
        <v>52</v>
      </c>
      <c r="H83" s="11"/>
      <c r="I83" s="11"/>
      <c r="J83" s="11"/>
      <c r="K83" s="11"/>
      <c r="L83" s="11"/>
      <c r="M83" s="11"/>
      <c r="N83" s="11"/>
      <c r="O83" s="11"/>
      <c r="P83" s="11"/>
      <c r="Q83" s="11"/>
      <c r="R83" s="11"/>
      <c r="S83" s="11"/>
      <c r="T83" s="11"/>
      <c r="U83" s="11"/>
      <c r="V83" s="11"/>
      <c r="W83" s="11"/>
      <c r="X83" s="11"/>
      <c r="Y83" s="11"/>
      <c r="Z83" s="11"/>
    </row>
    <row r="84" ht="63.75" customHeight="1">
      <c r="A84" s="108" t="s">
        <v>160</v>
      </c>
      <c r="B84" s="56"/>
      <c r="C84" s="51"/>
      <c r="D84" s="61">
        <v>3.0</v>
      </c>
      <c r="E84" s="62">
        <v>1.0</v>
      </c>
      <c r="F84" s="62">
        <v>3.0</v>
      </c>
      <c r="G84" s="109">
        <f t="shared" si="4"/>
        <v>7</v>
      </c>
      <c r="H84" s="11"/>
      <c r="I84" s="11"/>
      <c r="J84" s="11"/>
      <c r="K84" s="11"/>
      <c r="L84" s="11"/>
      <c r="M84" s="11"/>
      <c r="N84" s="11"/>
      <c r="O84" s="11"/>
      <c r="P84" s="11"/>
      <c r="Q84" s="11"/>
      <c r="R84" s="11"/>
      <c r="S84" s="11"/>
      <c r="T84" s="11"/>
      <c r="U84" s="11"/>
      <c r="V84" s="11"/>
      <c r="W84" s="11"/>
      <c r="X84" s="11"/>
      <c r="Y84" s="11"/>
      <c r="Z84" s="11"/>
    </row>
    <row r="85" ht="36.0" customHeight="1">
      <c r="A85" s="111" t="s">
        <v>161</v>
      </c>
      <c r="B85" s="56"/>
      <c r="C85" s="51"/>
      <c r="D85" s="109">
        <f t="shared" ref="D85:G85" si="6">SUM(D82:D84)</f>
        <v>76</v>
      </c>
      <c r="E85" s="109">
        <f t="shared" si="6"/>
        <v>122</v>
      </c>
      <c r="F85" s="109">
        <f t="shared" si="6"/>
        <v>253</v>
      </c>
      <c r="G85" s="109">
        <f t="shared" si="6"/>
        <v>451</v>
      </c>
      <c r="H85" s="11"/>
      <c r="I85" s="11"/>
      <c r="J85" s="11"/>
      <c r="K85" s="11"/>
      <c r="L85" s="11"/>
      <c r="M85" s="11"/>
      <c r="N85" s="11"/>
      <c r="O85" s="11"/>
      <c r="P85" s="11"/>
      <c r="Q85" s="11"/>
      <c r="R85" s="11"/>
      <c r="S85" s="11"/>
      <c r="T85" s="11"/>
      <c r="U85" s="11"/>
      <c r="V85" s="11"/>
      <c r="W85" s="11"/>
      <c r="X85" s="11"/>
      <c r="Y85" s="11"/>
      <c r="Z85" s="11"/>
    </row>
    <row r="86" ht="57.0" customHeight="1">
      <c r="A86" s="111" t="s">
        <v>162</v>
      </c>
      <c r="B86" s="56"/>
      <c r="C86" s="51"/>
      <c r="D86" s="112">
        <f t="shared" ref="D86:G86" si="7">D85/D81</f>
        <v>0.8539325843</v>
      </c>
      <c r="E86" s="112">
        <f t="shared" si="7"/>
        <v>0.8079470199</v>
      </c>
      <c r="F86" s="112">
        <f t="shared" si="7"/>
        <v>0.7857142857</v>
      </c>
      <c r="G86" s="112">
        <f t="shared" si="7"/>
        <v>0.8024911032</v>
      </c>
      <c r="H86" s="11"/>
      <c r="I86" s="11"/>
      <c r="J86" s="11"/>
      <c r="K86" s="11"/>
      <c r="L86" s="11"/>
      <c r="M86" s="11"/>
      <c r="N86" s="11"/>
      <c r="O86" s="11"/>
      <c r="P86" s="11"/>
      <c r="Q86" s="11"/>
      <c r="R86" s="11"/>
      <c r="S86" s="11"/>
      <c r="T86" s="11"/>
      <c r="U86" s="11"/>
      <c r="V86" s="11"/>
      <c r="W86" s="11"/>
      <c r="X86" s="11"/>
      <c r="Y86" s="11"/>
      <c r="Z86" s="11"/>
    </row>
    <row r="87" ht="12.75" customHeight="1">
      <c r="A87" s="113"/>
      <c r="B87" s="113"/>
      <c r="C87" s="113"/>
      <c r="D87" s="114"/>
      <c r="E87" s="114"/>
      <c r="F87" s="114"/>
      <c r="G87" s="114"/>
      <c r="H87" s="11"/>
      <c r="I87" s="11"/>
      <c r="J87" s="11"/>
      <c r="K87" s="11"/>
      <c r="L87" s="11"/>
      <c r="M87" s="11"/>
      <c r="N87" s="11"/>
      <c r="O87" s="11"/>
      <c r="P87" s="11"/>
      <c r="Q87" s="11"/>
      <c r="R87" s="11"/>
      <c r="S87" s="11"/>
      <c r="T87" s="11"/>
      <c r="U87" s="11"/>
      <c r="V87" s="11"/>
      <c r="W87" s="11"/>
      <c r="X87" s="11"/>
      <c r="Y87" s="11"/>
      <c r="Z87" s="11"/>
    </row>
    <row r="88" ht="15.75" customHeight="1">
      <c r="A88" s="103" t="s">
        <v>150</v>
      </c>
      <c r="D88" s="104" t="s">
        <v>163</v>
      </c>
      <c r="E88" s="71"/>
      <c r="F88" s="71"/>
      <c r="G88" s="105"/>
      <c r="H88" s="11"/>
      <c r="I88" s="11"/>
      <c r="J88" s="11"/>
      <c r="K88" s="11"/>
      <c r="L88" s="11"/>
      <c r="M88" s="11"/>
      <c r="N88" s="11"/>
      <c r="O88" s="11"/>
      <c r="P88" s="11"/>
      <c r="Q88" s="11"/>
      <c r="R88" s="11"/>
      <c r="S88" s="11"/>
      <c r="T88" s="11"/>
      <c r="U88" s="11"/>
      <c r="V88" s="11"/>
      <c r="W88" s="11"/>
      <c r="X88" s="11"/>
      <c r="Y88" s="11"/>
      <c r="Z88" s="11"/>
    </row>
    <row r="89" ht="126.0" customHeight="1">
      <c r="A89" s="106"/>
      <c r="B89" s="106"/>
      <c r="C89" s="106"/>
      <c r="D89" s="53" t="s">
        <v>152</v>
      </c>
      <c r="E89" s="53" t="s">
        <v>153</v>
      </c>
      <c r="F89" s="53" t="s">
        <v>154</v>
      </c>
      <c r="G89" s="107" t="s">
        <v>133</v>
      </c>
      <c r="H89" s="11"/>
      <c r="I89" s="11"/>
      <c r="J89" s="11"/>
      <c r="K89" s="11"/>
      <c r="L89" s="11"/>
      <c r="M89" s="11"/>
      <c r="N89" s="11"/>
      <c r="O89" s="11"/>
      <c r="P89" s="11"/>
      <c r="Q89" s="11"/>
      <c r="R89" s="11"/>
      <c r="S89" s="11"/>
      <c r="T89" s="11"/>
      <c r="U89" s="11"/>
      <c r="V89" s="11"/>
      <c r="W89" s="11"/>
      <c r="X89" s="11"/>
      <c r="Y89" s="11"/>
      <c r="Z89" s="11"/>
    </row>
    <row r="90" ht="48.75" customHeight="1">
      <c r="A90" s="110" t="s">
        <v>164</v>
      </c>
      <c r="B90" s="56"/>
      <c r="C90" s="51"/>
      <c r="D90" s="60"/>
      <c r="E90" s="60"/>
      <c r="F90" s="60"/>
      <c r="G90" s="109">
        <f t="shared" ref="G90:G95" si="8">SUM(D90:F90)</f>
        <v>0</v>
      </c>
      <c r="H90" s="11"/>
      <c r="I90" s="11"/>
      <c r="J90" s="11"/>
      <c r="K90" s="11"/>
      <c r="L90" s="11"/>
      <c r="M90" s="11"/>
      <c r="N90" s="11"/>
      <c r="O90" s="11"/>
      <c r="P90" s="11"/>
      <c r="Q90" s="11"/>
      <c r="R90" s="11"/>
      <c r="S90" s="11"/>
      <c r="T90" s="11"/>
      <c r="U90" s="11"/>
      <c r="V90" s="11"/>
      <c r="W90" s="11"/>
      <c r="X90" s="11"/>
      <c r="Y90" s="11"/>
      <c r="Z90" s="11"/>
    </row>
    <row r="91" ht="81.0" customHeight="1">
      <c r="A91" s="110" t="s">
        <v>165</v>
      </c>
      <c r="B91" s="56"/>
      <c r="C91" s="51"/>
      <c r="D91" s="60"/>
      <c r="E91" s="60"/>
      <c r="F91" s="60"/>
      <c r="G91" s="109">
        <f t="shared" si="8"/>
        <v>0</v>
      </c>
      <c r="H91" s="11"/>
      <c r="I91" s="11"/>
      <c r="J91" s="11"/>
      <c r="K91" s="11"/>
      <c r="L91" s="11"/>
      <c r="M91" s="11"/>
      <c r="N91" s="11"/>
      <c r="O91" s="11"/>
      <c r="P91" s="11"/>
      <c r="Q91" s="11"/>
      <c r="R91" s="11"/>
      <c r="S91" s="11"/>
      <c r="T91" s="11"/>
      <c r="U91" s="11"/>
      <c r="V91" s="11"/>
      <c r="W91" s="11"/>
      <c r="X91" s="11"/>
      <c r="Y91" s="11"/>
      <c r="Z91" s="11"/>
    </row>
    <row r="92" ht="27.0" customHeight="1">
      <c r="A92" s="110" t="s">
        <v>166</v>
      </c>
      <c r="B92" s="56"/>
      <c r="C92" s="51"/>
      <c r="D92" s="109">
        <f t="shared" ref="D92:F92" si="9">D90-D91</f>
        <v>0</v>
      </c>
      <c r="E92" s="109">
        <f t="shared" si="9"/>
        <v>0</v>
      </c>
      <c r="F92" s="109">
        <f t="shared" si="9"/>
        <v>0</v>
      </c>
      <c r="G92" s="109">
        <f t="shared" si="8"/>
        <v>0</v>
      </c>
      <c r="H92" s="11"/>
      <c r="I92" s="11"/>
      <c r="J92" s="11"/>
      <c r="K92" s="11"/>
      <c r="L92" s="11"/>
      <c r="M92" s="11"/>
      <c r="N92" s="11"/>
      <c r="O92" s="11"/>
      <c r="P92" s="11"/>
      <c r="Q92" s="11"/>
      <c r="R92" s="11"/>
      <c r="S92" s="11"/>
      <c r="T92" s="11"/>
      <c r="U92" s="11"/>
      <c r="V92" s="11"/>
      <c r="W92" s="11"/>
      <c r="X92" s="11"/>
      <c r="Y92" s="11"/>
      <c r="Z92" s="11"/>
    </row>
    <row r="93" ht="43.5" customHeight="1">
      <c r="A93" s="110" t="s">
        <v>167</v>
      </c>
      <c r="B93" s="56"/>
      <c r="C93" s="51"/>
      <c r="D93" s="60"/>
      <c r="E93" s="60"/>
      <c r="F93" s="60"/>
      <c r="G93" s="109">
        <f t="shared" si="8"/>
        <v>0</v>
      </c>
      <c r="H93" s="11"/>
      <c r="I93" s="11"/>
      <c r="J93" s="11"/>
      <c r="K93" s="11"/>
      <c r="L93" s="11"/>
      <c r="M93" s="11"/>
      <c r="N93" s="11"/>
      <c r="O93" s="11"/>
      <c r="P93" s="11"/>
      <c r="Q93" s="11"/>
      <c r="R93" s="11"/>
      <c r="S93" s="11"/>
      <c r="T93" s="11"/>
      <c r="U93" s="11"/>
      <c r="V93" s="11"/>
      <c r="W93" s="11"/>
      <c r="X93" s="11"/>
      <c r="Y93" s="11"/>
      <c r="Z93" s="11"/>
    </row>
    <row r="94" ht="54.75" customHeight="1">
      <c r="A94" s="110" t="s">
        <v>168</v>
      </c>
      <c r="B94" s="56"/>
      <c r="C94" s="51"/>
      <c r="D94" s="60"/>
      <c r="E94" s="60"/>
      <c r="F94" s="60"/>
      <c r="G94" s="109">
        <f t="shared" si="8"/>
        <v>0</v>
      </c>
      <c r="H94" s="11"/>
      <c r="I94" s="11"/>
      <c r="J94" s="11"/>
      <c r="K94" s="11"/>
      <c r="L94" s="11"/>
      <c r="M94" s="11"/>
      <c r="N94" s="11"/>
      <c r="O94" s="11"/>
      <c r="P94" s="11"/>
      <c r="Q94" s="11"/>
      <c r="R94" s="11"/>
      <c r="S94" s="11"/>
      <c r="T94" s="11"/>
      <c r="U94" s="11"/>
      <c r="V94" s="11"/>
      <c r="W94" s="11"/>
      <c r="X94" s="11"/>
      <c r="Y94" s="11"/>
      <c r="Z94" s="11"/>
    </row>
    <row r="95" ht="54.75" customHeight="1">
      <c r="A95" s="110" t="s">
        <v>169</v>
      </c>
      <c r="B95" s="56"/>
      <c r="C95" s="51"/>
      <c r="D95" s="60"/>
      <c r="E95" s="60"/>
      <c r="F95" s="60"/>
      <c r="G95" s="109">
        <f t="shared" si="8"/>
        <v>0</v>
      </c>
      <c r="H95" s="11"/>
      <c r="I95" s="11"/>
      <c r="J95" s="11"/>
      <c r="K95" s="11"/>
      <c r="L95" s="11"/>
      <c r="M95" s="11"/>
      <c r="N95" s="11"/>
      <c r="O95" s="11"/>
      <c r="P95" s="11"/>
      <c r="Q95" s="11"/>
      <c r="R95" s="11"/>
      <c r="S95" s="11"/>
      <c r="T95" s="11"/>
      <c r="U95" s="11"/>
      <c r="V95" s="11"/>
      <c r="W95" s="11"/>
      <c r="X95" s="11"/>
      <c r="Y95" s="11"/>
      <c r="Z95" s="11"/>
    </row>
    <row r="96" ht="36.75" customHeight="1">
      <c r="A96" s="115" t="s">
        <v>170</v>
      </c>
      <c r="B96" s="56"/>
      <c r="C96" s="51"/>
      <c r="D96" s="109">
        <f t="shared" ref="D96:G96" si="10">SUM(D93:D95)</f>
        <v>0</v>
      </c>
      <c r="E96" s="109">
        <f t="shared" si="10"/>
        <v>0</v>
      </c>
      <c r="F96" s="109">
        <f t="shared" si="10"/>
        <v>0</v>
      </c>
      <c r="G96" s="109">
        <f t="shared" si="10"/>
        <v>0</v>
      </c>
      <c r="H96" s="11"/>
      <c r="I96" s="11"/>
      <c r="J96" s="11"/>
      <c r="K96" s="11"/>
      <c r="L96" s="11"/>
      <c r="M96" s="11"/>
      <c r="N96" s="11"/>
      <c r="O96" s="11"/>
      <c r="P96" s="11"/>
      <c r="Q96" s="11"/>
      <c r="R96" s="11"/>
      <c r="S96" s="11"/>
      <c r="T96" s="11"/>
      <c r="U96" s="11"/>
      <c r="V96" s="11"/>
      <c r="W96" s="11"/>
      <c r="X96" s="11"/>
      <c r="Y96" s="11"/>
      <c r="Z96" s="11"/>
    </row>
    <row r="97" ht="39.0" customHeight="1">
      <c r="A97" s="115" t="s">
        <v>171</v>
      </c>
      <c r="B97" s="56"/>
      <c r="C97" s="51"/>
      <c r="D97" s="112" t="str">
        <f t="shared" ref="D97:G97" si="11">D96/D92</f>
        <v>#DIV/0!</v>
      </c>
      <c r="E97" s="112" t="str">
        <f t="shared" si="11"/>
        <v>#DIV/0!</v>
      </c>
      <c r="F97" s="112" t="str">
        <f t="shared" si="11"/>
        <v>#DIV/0!</v>
      </c>
      <c r="G97" s="112" t="str">
        <f t="shared" si="11"/>
        <v>#DIV/0!</v>
      </c>
      <c r="H97" s="11"/>
      <c r="I97" s="11"/>
      <c r="J97" s="11"/>
      <c r="K97" s="11"/>
      <c r="L97" s="11"/>
      <c r="M97" s="11"/>
      <c r="N97" s="11"/>
      <c r="O97" s="11"/>
      <c r="P97" s="11"/>
      <c r="Q97" s="11"/>
      <c r="R97" s="11"/>
      <c r="S97" s="11"/>
      <c r="T97" s="11"/>
      <c r="U97" s="11"/>
      <c r="V97" s="11"/>
      <c r="W97" s="11"/>
      <c r="X97" s="11"/>
      <c r="Y97" s="11"/>
      <c r="Z97" s="11"/>
    </row>
    <row r="98" ht="6.0" customHeight="1">
      <c r="A98" s="113"/>
      <c r="B98" s="113"/>
      <c r="C98" s="113"/>
      <c r="D98" s="114"/>
      <c r="E98" s="114"/>
      <c r="F98" s="114"/>
      <c r="G98" s="114"/>
      <c r="H98" s="11"/>
      <c r="I98" s="11"/>
      <c r="J98" s="11"/>
      <c r="K98" s="11"/>
      <c r="L98" s="11"/>
      <c r="M98" s="11"/>
      <c r="N98" s="11"/>
      <c r="O98" s="11"/>
      <c r="P98" s="11"/>
      <c r="Q98" s="11"/>
      <c r="R98" s="11"/>
      <c r="S98" s="11"/>
      <c r="T98" s="11"/>
      <c r="U98" s="11"/>
      <c r="V98" s="11"/>
      <c r="W98" s="11"/>
      <c r="X98" s="11"/>
      <c r="Y98" s="11"/>
      <c r="Z98" s="11"/>
    </row>
    <row r="99" ht="15.75" customHeight="1">
      <c r="A99" s="116" t="s">
        <v>172</v>
      </c>
      <c r="F99" s="114"/>
      <c r="G99" s="114"/>
      <c r="H99" s="11"/>
      <c r="I99" s="11"/>
      <c r="J99" s="11"/>
      <c r="K99" s="11"/>
      <c r="L99" s="11"/>
      <c r="M99" s="11"/>
      <c r="N99" s="11"/>
      <c r="O99" s="11"/>
      <c r="P99" s="11"/>
      <c r="Q99" s="11"/>
      <c r="R99" s="11"/>
      <c r="S99" s="11"/>
      <c r="T99" s="11"/>
      <c r="U99" s="11"/>
      <c r="V99" s="11"/>
      <c r="W99" s="11"/>
      <c r="X99" s="11"/>
      <c r="Y99" s="11"/>
      <c r="Z99" s="11"/>
    </row>
    <row r="100" ht="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36.75" customHeight="1">
      <c r="A101" s="117" t="s">
        <v>173</v>
      </c>
      <c r="B101" s="56"/>
      <c r="C101" s="51"/>
      <c r="D101" s="118" t="s">
        <v>174</v>
      </c>
      <c r="E101" s="118" t="s">
        <v>175</v>
      </c>
      <c r="F101" s="11"/>
      <c r="G101" s="11"/>
      <c r="H101" s="11"/>
      <c r="I101" s="11"/>
      <c r="J101" s="11"/>
      <c r="K101" s="11"/>
      <c r="L101" s="11"/>
      <c r="M101" s="11"/>
      <c r="N101" s="11"/>
      <c r="O101" s="11"/>
      <c r="P101" s="11"/>
      <c r="Q101" s="11"/>
      <c r="R101" s="11"/>
      <c r="S101" s="11"/>
      <c r="T101" s="11"/>
      <c r="U101" s="11"/>
      <c r="V101" s="11"/>
      <c r="W101" s="11"/>
      <c r="X101" s="11"/>
      <c r="Y101" s="11"/>
      <c r="Z101" s="11"/>
    </row>
    <row r="102" ht="41.25" customHeight="1">
      <c r="A102" s="119" t="s">
        <v>176</v>
      </c>
      <c r="B102" s="56"/>
      <c r="C102" s="51"/>
      <c r="D102" s="95"/>
      <c r="E102" s="95"/>
      <c r="F102" s="11"/>
      <c r="G102" s="11"/>
      <c r="H102" s="11"/>
      <c r="I102" s="11"/>
      <c r="J102" s="11"/>
      <c r="K102" s="11"/>
      <c r="L102" s="11"/>
      <c r="M102" s="11"/>
      <c r="N102" s="11"/>
      <c r="O102" s="11"/>
      <c r="P102" s="11"/>
      <c r="Q102" s="11"/>
      <c r="R102" s="11"/>
      <c r="S102" s="11"/>
      <c r="T102" s="11"/>
      <c r="U102" s="11"/>
      <c r="V102" s="11"/>
      <c r="W102" s="11"/>
      <c r="X102" s="11"/>
      <c r="Y102" s="11"/>
      <c r="Z102" s="11"/>
    </row>
    <row r="103" ht="84.0" customHeight="1">
      <c r="A103" s="120" t="s">
        <v>177</v>
      </c>
      <c r="B103" s="56"/>
      <c r="C103" s="51"/>
      <c r="D103" s="95"/>
      <c r="E103" s="95"/>
      <c r="F103" s="11"/>
      <c r="G103" s="11"/>
      <c r="H103" s="11"/>
      <c r="I103" s="11"/>
      <c r="J103" s="11"/>
      <c r="K103" s="11"/>
      <c r="L103" s="11"/>
      <c r="M103" s="11"/>
      <c r="N103" s="11"/>
      <c r="O103" s="11"/>
      <c r="P103" s="11"/>
      <c r="Q103" s="11"/>
      <c r="R103" s="11"/>
      <c r="S103" s="11"/>
      <c r="T103" s="11"/>
      <c r="U103" s="11"/>
      <c r="V103" s="11"/>
      <c r="W103" s="11"/>
      <c r="X103" s="11"/>
      <c r="Y103" s="11"/>
      <c r="Z103" s="11"/>
    </row>
    <row r="104" ht="41.25" customHeight="1">
      <c r="A104" s="120" t="s">
        <v>178</v>
      </c>
      <c r="B104" s="56"/>
      <c r="C104" s="51"/>
      <c r="D104" s="121">
        <f t="shared" ref="D104:E104" si="12">D102-D103</f>
        <v>0</v>
      </c>
      <c r="E104" s="121">
        <f t="shared" si="12"/>
        <v>0</v>
      </c>
      <c r="F104" s="11"/>
      <c r="G104" s="11"/>
      <c r="H104" s="11"/>
      <c r="I104" s="11"/>
      <c r="J104" s="11"/>
      <c r="K104" s="11"/>
      <c r="L104" s="11"/>
      <c r="M104" s="11"/>
      <c r="N104" s="11"/>
      <c r="O104" s="11"/>
      <c r="P104" s="11"/>
      <c r="Q104" s="11"/>
      <c r="R104" s="11"/>
      <c r="S104" s="11"/>
      <c r="T104" s="11"/>
      <c r="U104" s="11"/>
      <c r="V104" s="11"/>
      <c r="W104" s="11"/>
      <c r="X104" s="11"/>
      <c r="Y104" s="11"/>
      <c r="Z104" s="11"/>
    </row>
    <row r="105" ht="41.25" customHeight="1">
      <c r="A105" s="120" t="s">
        <v>179</v>
      </c>
      <c r="B105" s="56"/>
      <c r="C105" s="51"/>
      <c r="D105" s="95"/>
      <c r="E105" s="95"/>
      <c r="F105" s="11"/>
      <c r="G105" s="11"/>
      <c r="H105" s="11"/>
      <c r="I105" s="11"/>
      <c r="J105" s="11"/>
      <c r="K105" s="11"/>
      <c r="L105" s="11"/>
      <c r="M105" s="11"/>
      <c r="N105" s="11"/>
      <c r="O105" s="11"/>
      <c r="P105" s="11"/>
      <c r="Q105" s="11"/>
      <c r="R105" s="11"/>
      <c r="S105" s="11"/>
      <c r="T105" s="11"/>
      <c r="U105" s="11"/>
      <c r="V105" s="11"/>
      <c r="W105" s="11"/>
      <c r="X105" s="11"/>
      <c r="Y105" s="11"/>
      <c r="Z105" s="11"/>
    </row>
    <row r="106" ht="41.25" customHeight="1">
      <c r="A106" s="119" t="s">
        <v>180</v>
      </c>
      <c r="B106" s="56"/>
      <c r="C106" s="51"/>
      <c r="D106" s="95"/>
      <c r="E106" s="95"/>
      <c r="F106" s="11"/>
      <c r="G106" s="11"/>
      <c r="H106" s="11"/>
      <c r="I106" s="11"/>
      <c r="J106" s="11"/>
      <c r="K106" s="11"/>
      <c r="L106" s="11"/>
      <c r="M106" s="11"/>
      <c r="N106" s="11"/>
      <c r="O106" s="11"/>
      <c r="P106" s="11"/>
      <c r="Q106" s="11"/>
      <c r="R106" s="11"/>
      <c r="S106" s="11"/>
      <c r="T106" s="11"/>
      <c r="U106" s="11"/>
      <c r="V106" s="11"/>
      <c r="W106" s="11"/>
      <c r="X106" s="11"/>
      <c r="Y106" s="11"/>
      <c r="Z106" s="11"/>
    </row>
    <row r="107" ht="41.25" customHeight="1">
      <c r="A107" s="119" t="s">
        <v>181</v>
      </c>
      <c r="B107" s="56"/>
      <c r="C107" s="51"/>
      <c r="D107" s="95"/>
      <c r="E107" s="95"/>
      <c r="F107" s="11"/>
      <c r="G107" s="11"/>
      <c r="H107" s="11"/>
      <c r="I107" s="11"/>
      <c r="J107" s="11"/>
      <c r="K107" s="11"/>
      <c r="L107" s="11"/>
      <c r="M107" s="11"/>
      <c r="N107" s="11"/>
      <c r="O107" s="11"/>
      <c r="P107" s="11"/>
      <c r="Q107" s="11"/>
      <c r="R107" s="11"/>
      <c r="S107" s="11"/>
      <c r="T107" s="11"/>
      <c r="U107" s="11"/>
      <c r="V107" s="11"/>
      <c r="W107" s="11"/>
      <c r="X107" s="11"/>
      <c r="Y107" s="11"/>
      <c r="Z107" s="11"/>
    </row>
    <row r="108" ht="41.25" customHeight="1">
      <c r="A108" s="119" t="s">
        <v>182</v>
      </c>
      <c r="B108" s="56"/>
      <c r="C108" s="51"/>
      <c r="D108" s="95"/>
      <c r="E108" s="95"/>
      <c r="F108" s="11"/>
      <c r="G108" s="11"/>
      <c r="H108" s="11"/>
      <c r="I108" s="11"/>
      <c r="J108" s="11"/>
      <c r="K108" s="11"/>
      <c r="L108" s="11"/>
      <c r="M108" s="11"/>
      <c r="N108" s="11"/>
      <c r="O108" s="11"/>
      <c r="P108" s="11"/>
      <c r="Q108" s="11"/>
      <c r="R108" s="11"/>
      <c r="S108" s="11"/>
      <c r="T108" s="11"/>
      <c r="U108" s="11"/>
      <c r="V108" s="11"/>
      <c r="W108" s="11"/>
      <c r="X108" s="11"/>
      <c r="Y108" s="11"/>
      <c r="Z108" s="11"/>
    </row>
    <row r="109" ht="41.25" customHeight="1">
      <c r="A109" s="119" t="s">
        <v>183</v>
      </c>
      <c r="B109" s="56"/>
      <c r="C109" s="51"/>
      <c r="D109" s="95"/>
      <c r="E109" s="95"/>
      <c r="F109" s="11"/>
      <c r="G109" s="11"/>
      <c r="H109" s="11"/>
      <c r="I109" s="11"/>
      <c r="J109" s="11"/>
      <c r="K109" s="11"/>
      <c r="L109" s="11"/>
      <c r="M109" s="11"/>
      <c r="N109" s="11"/>
      <c r="O109" s="11"/>
      <c r="P109" s="11"/>
      <c r="Q109" s="11"/>
      <c r="R109" s="11"/>
      <c r="S109" s="11"/>
      <c r="T109" s="11"/>
      <c r="U109" s="11"/>
      <c r="V109" s="11"/>
      <c r="W109" s="11"/>
      <c r="X109" s="11"/>
      <c r="Y109" s="11"/>
      <c r="Z109" s="11"/>
    </row>
    <row r="110" ht="41.25" customHeight="1">
      <c r="A110" s="119" t="s">
        <v>184</v>
      </c>
      <c r="B110" s="56"/>
      <c r="C110" s="51"/>
      <c r="D110" s="95"/>
      <c r="E110" s="95"/>
      <c r="F110" s="11"/>
      <c r="G110" s="11"/>
      <c r="H110" s="11"/>
      <c r="I110" s="11"/>
      <c r="J110" s="11"/>
      <c r="K110" s="11"/>
      <c r="L110" s="11"/>
      <c r="M110" s="11"/>
      <c r="N110" s="11"/>
      <c r="O110" s="11"/>
      <c r="P110" s="11"/>
      <c r="Q110" s="11"/>
      <c r="R110" s="11"/>
      <c r="S110" s="11"/>
      <c r="T110" s="11"/>
      <c r="U110" s="11"/>
      <c r="V110" s="11"/>
      <c r="W110" s="11"/>
      <c r="X110" s="11"/>
      <c r="Y110" s="11"/>
      <c r="Z110" s="11"/>
    </row>
    <row r="111" ht="41.25" customHeight="1">
      <c r="A111" s="119" t="s">
        <v>185</v>
      </c>
      <c r="B111" s="56"/>
      <c r="C111" s="51"/>
      <c r="D111" s="95"/>
      <c r="E111" s="95"/>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2" t="s">
        <v>186</v>
      </c>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2" t="s">
        <v>187</v>
      </c>
      <c r="H115" s="11"/>
      <c r="I115" s="11"/>
      <c r="J115" s="11"/>
      <c r="K115" s="11"/>
      <c r="L115" s="11"/>
      <c r="M115" s="11"/>
      <c r="N115" s="11"/>
      <c r="O115" s="11"/>
      <c r="P115" s="11"/>
      <c r="Q115" s="11"/>
      <c r="R115" s="11"/>
      <c r="S115" s="11"/>
      <c r="T115" s="11"/>
      <c r="U115" s="11"/>
      <c r="V115" s="11"/>
      <c r="W115" s="11"/>
      <c r="X115" s="11"/>
      <c r="Y115" s="11"/>
      <c r="Z115" s="11"/>
    </row>
    <row r="116" ht="15.75" customHeight="1">
      <c r="H116" s="11"/>
      <c r="I116" s="11"/>
      <c r="J116" s="11"/>
      <c r="K116" s="11"/>
      <c r="L116" s="11"/>
      <c r="M116" s="11"/>
      <c r="N116" s="11"/>
      <c r="O116" s="11"/>
      <c r="P116" s="11"/>
      <c r="Q116" s="11"/>
      <c r="R116" s="11"/>
      <c r="S116" s="11"/>
      <c r="T116" s="11"/>
      <c r="U116" s="11"/>
      <c r="V116" s="11"/>
      <c r="W116" s="11"/>
      <c r="X116" s="11"/>
      <c r="Y116" s="11"/>
      <c r="Z116" s="11"/>
    </row>
    <row r="117" ht="15.75" customHeight="1">
      <c r="H117" s="11"/>
      <c r="I117" s="11"/>
      <c r="J117" s="11"/>
      <c r="K117" s="11"/>
      <c r="L117" s="11"/>
      <c r="M117" s="11"/>
      <c r="N117" s="11"/>
      <c r="O117" s="11"/>
      <c r="P117" s="11"/>
      <c r="Q117" s="11"/>
      <c r="R117" s="11"/>
      <c r="S117" s="11"/>
      <c r="T117" s="11"/>
      <c r="U117" s="11"/>
      <c r="V117" s="11"/>
      <c r="W117" s="11"/>
      <c r="X117" s="11"/>
      <c r="Y117" s="11"/>
      <c r="Z117" s="11"/>
    </row>
    <row r="118" ht="15.75" customHeight="1">
      <c r="H118" s="11"/>
      <c r="I118" s="11"/>
      <c r="J118" s="11"/>
      <c r="K118" s="11"/>
      <c r="L118" s="11"/>
      <c r="M118" s="11"/>
      <c r="N118" s="11"/>
      <c r="O118" s="11"/>
      <c r="P118" s="11"/>
      <c r="Q118" s="11"/>
      <c r="R118" s="11"/>
      <c r="S118" s="11"/>
      <c r="T118" s="11"/>
      <c r="U118" s="11"/>
      <c r="V118" s="11"/>
      <c r="W118" s="11"/>
      <c r="X118" s="11"/>
      <c r="Y118" s="11"/>
      <c r="Z118" s="11"/>
    </row>
    <row r="119" ht="15.75" customHeight="1">
      <c r="H119" s="11"/>
      <c r="I119" s="11"/>
      <c r="J119" s="11"/>
      <c r="K119" s="11"/>
      <c r="L119" s="11"/>
      <c r="M119" s="11"/>
      <c r="N119" s="11"/>
      <c r="O119" s="11"/>
      <c r="P119" s="11"/>
      <c r="Q119" s="11"/>
      <c r="R119" s="11"/>
      <c r="S119" s="11"/>
      <c r="T119" s="11"/>
      <c r="U119" s="11"/>
      <c r="V119" s="11"/>
      <c r="W119" s="11"/>
      <c r="X119" s="11"/>
      <c r="Y119" s="11"/>
      <c r="Z119" s="11"/>
    </row>
    <row r="120" ht="15.75" customHeight="1">
      <c r="H120" s="11"/>
      <c r="I120" s="11"/>
      <c r="J120" s="11"/>
      <c r="K120" s="11"/>
      <c r="L120" s="11"/>
      <c r="M120" s="11"/>
      <c r="N120" s="11"/>
      <c r="O120" s="11"/>
      <c r="P120" s="11"/>
      <c r="Q120" s="11"/>
      <c r="R120" s="11"/>
      <c r="S120" s="11"/>
      <c r="T120" s="11"/>
      <c r="U120" s="11"/>
      <c r="V120" s="11"/>
      <c r="W120" s="11"/>
      <c r="X120" s="11"/>
      <c r="Y120" s="11"/>
      <c r="Z120" s="11"/>
    </row>
    <row r="121" ht="15.75" customHeight="1">
      <c r="H121" s="11"/>
      <c r="I121" s="11"/>
      <c r="J121" s="11"/>
      <c r="K121" s="11"/>
      <c r="L121" s="11"/>
      <c r="M121" s="11"/>
      <c r="N121" s="11"/>
      <c r="O121" s="11"/>
      <c r="P121" s="11"/>
      <c r="Q121" s="11"/>
      <c r="R121" s="11"/>
      <c r="S121" s="11"/>
      <c r="T121" s="11"/>
      <c r="U121" s="11"/>
      <c r="V121" s="11"/>
      <c r="W121" s="11"/>
      <c r="X121" s="11"/>
      <c r="Y121" s="11"/>
      <c r="Z121" s="11"/>
    </row>
    <row r="122" ht="15.75" customHeight="1">
      <c r="H122" s="11"/>
      <c r="I122" s="11"/>
      <c r="J122" s="11"/>
      <c r="K122" s="11"/>
      <c r="L122" s="11"/>
      <c r="M122" s="11"/>
      <c r="N122" s="11"/>
      <c r="O122" s="11"/>
      <c r="P122" s="11"/>
      <c r="Q122" s="11"/>
      <c r="R122" s="11"/>
      <c r="S122" s="11"/>
      <c r="T122" s="11"/>
      <c r="U122" s="11"/>
      <c r="V122" s="11"/>
      <c r="W122" s="11"/>
      <c r="X122" s="11"/>
      <c r="Y122" s="11"/>
      <c r="Z122" s="11"/>
    </row>
    <row r="123" ht="15.75" customHeight="1">
      <c r="H123" s="11"/>
      <c r="I123" s="11"/>
      <c r="J123" s="11"/>
      <c r="K123" s="11"/>
      <c r="L123" s="11"/>
      <c r="M123" s="11"/>
      <c r="N123" s="11"/>
      <c r="O123" s="11"/>
      <c r="P123" s="11"/>
      <c r="Q123" s="11"/>
      <c r="R123" s="11"/>
      <c r="S123" s="11"/>
      <c r="T123" s="11"/>
      <c r="U123" s="11"/>
      <c r="V123" s="11"/>
      <c r="W123" s="11"/>
      <c r="X123" s="11"/>
      <c r="Y123" s="11"/>
      <c r="Z123" s="11"/>
    </row>
    <row r="124" ht="15.75" customHeight="1">
      <c r="H124" s="11"/>
      <c r="I124" s="11"/>
      <c r="J124" s="11"/>
      <c r="K124" s="11"/>
      <c r="L124" s="11"/>
      <c r="M124" s="11"/>
      <c r="N124" s="11"/>
      <c r="O124" s="11"/>
      <c r="P124" s="11"/>
      <c r="Q124" s="11"/>
      <c r="R124" s="11"/>
      <c r="S124" s="11"/>
      <c r="T124" s="11"/>
      <c r="U124" s="11"/>
      <c r="V124" s="11"/>
      <c r="W124" s="11"/>
      <c r="X124" s="11"/>
      <c r="Y124" s="11"/>
      <c r="Z124" s="11"/>
    </row>
    <row r="125" ht="15.75" customHeight="1">
      <c r="H125" s="11"/>
      <c r="I125" s="11"/>
      <c r="J125" s="11"/>
      <c r="K125" s="11"/>
      <c r="L125" s="11"/>
      <c r="M125" s="11"/>
      <c r="N125" s="11"/>
      <c r="O125" s="11"/>
      <c r="P125" s="11"/>
      <c r="Q125" s="11"/>
      <c r="R125" s="11"/>
      <c r="S125" s="11"/>
      <c r="T125" s="11"/>
      <c r="U125" s="11"/>
      <c r="V125" s="11"/>
      <c r="W125" s="11"/>
      <c r="X125" s="11"/>
      <c r="Y125" s="11"/>
      <c r="Z125" s="11"/>
    </row>
    <row r="126" ht="15.75" customHeight="1">
      <c r="H126" s="11"/>
      <c r="I126" s="11"/>
      <c r="J126" s="11"/>
      <c r="K126" s="11"/>
      <c r="L126" s="11"/>
      <c r="M126" s="11"/>
      <c r="N126" s="11"/>
      <c r="O126" s="11"/>
      <c r="P126" s="11"/>
      <c r="Q126" s="11"/>
      <c r="R126" s="11"/>
      <c r="S126" s="11"/>
      <c r="T126" s="11"/>
      <c r="U126" s="11"/>
      <c r="V126" s="11"/>
      <c r="W126" s="11"/>
      <c r="X126" s="11"/>
      <c r="Y126" s="11"/>
      <c r="Z126" s="11"/>
    </row>
    <row r="127" ht="15.75" customHeight="1">
      <c r="H127" s="11"/>
      <c r="I127" s="11"/>
      <c r="J127" s="11"/>
      <c r="K127" s="11"/>
      <c r="L127" s="11"/>
      <c r="M127" s="11"/>
      <c r="N127" s="11"/>
      <c r="O127" s="11"/>
      <c r="P127" s="11"/>
      <c r="Q127" s="11"/>
      <c r="R127" s="11"/>
      <c r="S127" s="11"/>
      <c r="T127" s="11"/>
      <c r="U127" s="11"/>
      <c r="V127" s="11"/>
      <c r="W127" s="11"/>
      <c r="X127" s="11"/>
      <c r="Y127" s="11"/>
      <c r="Z127" s="11"/>
    </row>
    <row r="128" ht="15.75" customHeight="1">
      <c r="H128" s="11"/>
      <c r="I128" s="11"/>
      <c r="J128" s="11"/>
      <c r="K128" s="11"/>
      <c r="L128" s="11"/>
      <c r="M128" s="11"/>
      <c r="N128" s="11"/>
      <c r="O128" s="11"/>
      <c r="P128" s="11"/>
      <c r="Q128" s="11"/>
      <c r="R128" s="11"/>
      <c r="S128" s="11"/>
      <c r="T128" s="11"/>
      <c r="U128" s="11"/>
      <c r="V128" s="11"/>
      <c r="W128" s="11"/>
      <c r="X128" s="11"/>
      <c r="Y128" s="11"/>
      <c r="Z128" s="11"/>
    </row>
    <row r="129" ht="15.75" customHeight="1">
      <c r="H129" s="11"/>
      <c r="I129" s="11"/>
      <c r="J129" s="11"/>
      <c r="K129" s="11"/>
      <c r="L129" s="11"/>
      <c r="M129" s="11"/>
      <c r="N129" s="11"/>
      <c r="O129" s="11"/>
      <c r="P129" s="11"/>
      <c r="Q129" s="11"/>
      <c r="R129" s="11"/>
      <c r="S129" s="11"/>
      <c r="T129" s="11"/>
      <c r="U129" s="11"/>
      <c r="V129" s="11"/>
      <c r="W129" s="11"/>
      <c r="X129" s="11"/>
      <c r="Y129" s="11"/>
      <c r="Z129" s="11"/>
    </row>
    <row r="130" ht="15.75" customHeight="1">
      <c r="H130" s="11"/>
      <c r="I130" s="11"/>
      <c r="J130" s="11"/>
      <c r="K130" s="11"/>
      <c r="L130" s="11"/>
      <c r="M130" s="11"/>
      <c r="N130" s="11"/>
      <c r="O130" s="11"/>
      <c r="P130" s="11"/>
      <c r="Q130" s="11"/>
      <c r="R130" s="11"/>
      <c r="S130" s="11"/>
      <c r="T130" s="11"/>
      <c r="U130" s="11"/>
      <c r="V130" s="11"/>
      <c r="W130" s="11"/>
      <c r="X130" s="11"/>
      <c r="Y130" s="11"/>
      <c r="Z130" s="11"/>
    </row>
    <row r="131" ht="15.75" customHeight="1">
      <c r="H131" s="11"/>
      <c r="I131" s="11"/>
      <c r="J131" s="11"/>
      <c r="K131" s="11"/>
      <c r="L131" s="11"/>
      <c r="M131" s="11"/>
      <c r="N131" s="11"/>
      <c r="O131" s="11"/>
      <c r="P131" s="11"/>
      <c r="Q131" s="11"/>
      <c r="R131" s="11"/>
      <c r="S131" s="11"/>
      <c r="T131" s="11"/>
      <c r="U131" s="11"/>
      <c r="V131" s="11"/>
      <c r="W131" s="11"/>
      <c r="X131" s="11"/>
      <c r="Y131" s="11"/>
      <c r="Z131" s="11"/>
    </row>
    <row r="132" ht="15.75" customHeight="1">
      <c r="H132" s="11"/>
      <c r="I132" s="11"/>
      <c r="J132" s="11"/>
      <c r="K132" s="11"/>
      <c r="L132" s="11"/>
      <c r="M132" s="11"/>
      <c r="N132" s="11"/>
      <c r="O132" s="11"/>
      <c r="P132" s="11"/>
      <c r="Q132" s="11"/>
      <c r="R132" s="11"/>
      <c r="S132" s="11"/>
      <c r="T132" s="11"/>
      <c r="U132" s="11"/>
      <c r="V132" s="11"/>
      <c r="W132" s="11"/>
      <c r="X132" s="11"/>
      <c r="Y132" s="11"/>
      <c r="Z132" s="11"/>
    </row>
    <row r="133" ht="15.75" customHeight="1">
      <c r="H133" s="11"/>
      <c r="I133" s="11"/>
      <c r="J133" s="11"/>
      <c r="K133" s="11"/>
      <c r="L133" s="11"/>
      <c r="M133" s="11"/>
      <c r="N133" s="11"/>
      <c r="O133" s="11"/>
      <c r="P133" s="11"/>
      <c r="Q133" s="11"/>
      <c r="R133" s="11"/>
      <c r="S133" s="11"/>
      <c r="T133" s="11"/>
      <c r="U133" s="11"/>
      <c r="V133" s="11"/>
      <c r="W133" s="11"/>
      <c r="X133" s="11"/>
      <c r="Y133" s="11"/>
      <c r="Z133" s="11"/>
    </row>
    <row r="134" ht="15.75" customHeight="1">
      <c r="H134" s="11"/>
      <c r="I134" s="11"/>
      <c r="J134" s="11"/>
      <c r="K134" s="11"/>
      <c r="L134" s="11"/>
      <c r="M134" s="11"/>
      <c r="N134" s="11"/>
      <c r="O134" s="11"/>
      <c r="P134" s="11"/>
      <c r="Q134" s="11"/>
      <c r="R134" s="11"/>
      <c r="S134" s="11"/>
      <c r="T134" s="11"/>
      <c r="U134" s="11"/>
      <c r="V134" s="11"/>
      <c r="W134" s="11"/>
      <c r="X134" s="11"/>
      <c r="Y134" s="11"/>
      <c r="Z134" s="11"/>
    </row>
    <row r="135" ht="15.75" customHeight="1">
      <c r="H135" s="11"/>
      <c r="I135" s="11"/>
      <c r="J135" s="11"/>
      <c r="K135" s="11"/>
      <c r="L135" s="11"/>
      <c r="M135" s="11"/>
      <c r="N135" s="11"/>
      <c r="O135" s="11"/>
      <c r="P135" s="11"/>
      <c r="Q135" s="11"/>
      <c r="R135" s="11"/>
      <c r="S135" s="11"/>
      <c r="T135" s="11"/>
      <c r="U135" s="11"/>
      <c r="V135" s="11"/>
      <c r="W135" s="11"/>
      <c r="X135" s="11"/>
      <c r="Y135" s="11"/>
      <c r="Z135" s="11"/>
    </row>
    <row r="136" ht="15.75" customHeight="1">
      <c r="H136" s="11"/>
      <c r="I136" s="11"/>
      <c r="J136" s="11"/>
      <c r="K136" s="11"/>
      <c r="L136" s="11"/>
      <c r="M136" s="11"/>
      <c r="N136" s="11"/>
      <c r="O136" s="11"/>
      <c r="P136" s="11"/>
      <c r="Q136" s="11"/>
      <c r="R136" s="11"/>
      <c r="S136" s="11"/>
      <c r="T136" s="11"/>
      <c r="U136" s="11"/>
      <c r="V136" s="11"/>
      <c r="W136" s="11"/>
      <c r="X136" s="11"/>
      <c r="Y136" s="11"/>
      <c r="Z136" s="11"/>
    </row>
    <row r="137" ht="15.75" customHeight="1">
      <c r="H137" s="11"/>
      <c r="I137" s="11"/>
      <c r="J137" s="11"/>
      <c r="K137" s="11"/>
      <c r="L137" s="11"/>
      <c r="M137" s="11"/>
      <c r="N137" s="11"/>
      <c r="O137" s="11"/>
      <c r="P137" s="11"/>
      <c r="Q137" s="11"/>
      <c r="R137" s="11"/>
      <c r="S137" s="11"/>
      <c r="T137" s="11"/>
      <c r="U137" s="11"/>
      <c r="V137" s="11"/>
      <c r="W137" s="11"/>
      <c r="X137" s="11"/>
      <c r="Y137" s="11"/>
      <c r="Z137" s="11"/>
    </row>
    <row r="138" ht="15.75" customHeight="1">
      <c r="H138" s="11"/>
      <c r="I138" s="11"/>
      <c r="J138" s="11"/>
      <c r="K138" s="11"/>
      <c r="L138" s="11"/>
      <c r="M138" s="11"/>
      <c r="N138" s="11"/>
      <c r="O138" s="11"/>
      <c r="P138" s="11"/>
      <c r="Q138" s="11"/>
      <c r="R138" s="11"/>
      <c r="S138" s="11"/>
      <c r="T138" s="11"/>
      <c r="U138" s="11"/>
      <c r="V138" s="11"/>
      <c r="W138" s="11"/>
      <c r="X138" s="11"/>
      <c r="Y138" s="11"/>
      <c r="Z138" s="11"/>
    </row>
    <row r="139" ht="15.75" customHeight="1">
      <c r="H139" s="11"/>
      <c r="I139" s="11"/>
      <c r="J139" s="11"/>
      <c r="K139" s="11"/>
      <c r="L139" s="11"/>
      <c r="M139" s="11"/>
      <c r="N139" s="11"/>
      <c r="O139" s="11"/>
      <c r="P139" s="11"/>
      <c r="Q139" s="11"/>
      <c r="R139" s="11"/>
      <c r="S139" s="11"/>
      <c r="T139" s="11"/>
      <c r="U139" s="11"/>
      <c r="V139" s="11"/>
      <c r="W139" s="11"/>
      <c r="X139" s="11"/>
      <c r="Y139" s="11"/>
      <c r="Z139" s="11"/>
    </row>
    <row r="140" ht="15.75" customHeight="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22" t="s">
        <v>188</v>
      </c>
      <c r="B142" s="123">
        <f>374/420</f>
        <v>0.8904761905</v>
      </c>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45" t="s">
        <v>189</v>
      </c>
      <c r="B145" s="9"/>
      <c r="C145" s="9"/>
      <c r="D145" s="9"/>
      <c r="E145" s="9"/>
      <c r="F145" s="9"/>
      <c r="G145" s="10"/>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3">
    <mergeCell ref="A88:C89"/>
    <mergeCell ref="D88:G88"/>
    <mergeCell ref="A90:C90"/>
    <mergeCell ref="A91:C91"/>
    <mergeCell ref="A92:C92"/>
    <mergeCell ref="A93:C93"/>
    <mergeCell ref="A94:C94"/>
    <mergeCell ref="A95:C95"/>
    <mergeCell ref="A96:C96"/>
    <mergeCell ref="A97:C97"/>
    <mergeCell ref="A99:E99"/>
    <mergeCell ref="A101:C101"/>
    <mergeCell ref="A102:C102"/>
    <mergeCell ref="A103:C103"/>
    <mergeCell ref="A111:C111"/>
    <mergeCell ref="A115:G140"/>
    <mergeCell ref="A145:G145"/>
    <mergeCell ref="A104:C104"/>
    <mergeCell ref="A105:C105"/>
    <mergeCell ref="A106:C106"/>
    <mergeCell ref="A107:C107"/>
    <mergeCell ref="A108:C108"/>
    <mergeCell ref="A109:C109"/>
    <mergeCell ref="A110:C110"/>
    <mergeCell ref="A1:G1"/>
    <mergeCell ref="A4:G4"/>
    <mergeCell ref="A5:G5"/>
    <mergeCell ref="B7:C7"/>
    <mergeCell ref="D7:E7"/>
    <mergeCell ref="F7:G7"/>
    <mergeCell ref="B9:G9"/>
    <mergeCell ref="A16:D16"/>
    <mergeCell ref="A17:D17"/>
    <mergeCell ref="A18:D18"/>
    <mergeCell ref="A19:D19"/>
    <mergeCell ref="D21:E21"/>
    <mergeCell ref="F21:G21"/>
    <mergeCell ref="B23:G23"/>
    <mergeCell ref="B21:C21"/>
    <mergeCell ref="A29:D29"/>
    <mergeCell ref="A30:D30"/>
    <mergeCell ref="A31:D31"/>
    <mergeCell ref="A32:D32"/>
    <mergeCell ref="A35:G35"/>
    <mergeCell ref="A36:G36"/>
    <mergeCell ref="A37:G37"/>
    <mergeCell ref="A38:G38"/>
    <mergeCell ref="A39:G39"/>
    <mergeCell ref="A40:G40"/>
    <mergeCell ref="A41:G41"/>
    <mergeCell ref="A42:G42"/>
    <mergeCell ref="B43:C43"/>
    <mergeCell ref="D43:E43"/>
    <mergeCell ref="F43:G43"/>
    <mergeCell ref="D58:E58"/>
    <mergeCell ref="D60:E60"/>
    <mergeCell ref="D62:E62"/>
    <mergeCell ref="C64:E64"/>
    <mergeCell ref="A70:G70"/>
    <mergeCell ref="A72:G72"/>
    <mergeCell ref="A74:G74"/>
    <mergeCell ref="A75:G75"/>
    <mergeCell ref="A76:G76"/>
    <mergeCell ref="A77:C78"/>
    <mergeCell ref="D77:G77"/>
    <mergeCell ref="A79:C79"/>
    <mergeCell ref="A80:C80"/>
    <mergeCell ref="A81:C81"/>
    <mergeCell ref="A82:C82"/>
    <mergeCell ref="A83:C83"/>
    <mergeCell ref="A84:C84"/>
    <mergeCell ref="A85:C85"/>
    <mergeCell ref="A86:C86"/>
  </mergeCells>
  <hyperlinks>
    <hyperlink r:id="rId1" ref="A72"/>
  </hyperlinks>
  <printOptions/>
  <pageMargins bottom="0.75" footer="0.0" header="0.0" left="0.7" right="0.7" top="0.75"/>
  <pageSetup orientation="landscape"/>
  <headerFooter>
    <oddHeader/>
    <oddFooter/>
  </headerFooter>
  <rowBreaks count="3" manualBreakCount="3">
    <brk id="98" man="1"/>
    <brk id="67" man="1"/>
    <brk id="87" man="1"/>
  </rowBreaks>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61.44"/>
    <col customWidth="1" min="2" max="5" width="13.0"/>
    <col customWidth="1" min="6" max="14" width="10.78"/>
    <col customWidth="1" min="15" max="26" width="11.0"/>
  </cols>
  <sheetData>
    <row r="1" ht="15.75" customHeight="1">
      <c r="A1" s="8" t="s">
        <v>190</v>
      </c>
      <c r="B1" s="9"/>
      <c r="C1" s="9"/>
      <c r="D1" s="9"/>
      <c r="E1" s="10"/>
      <c r="F1" s="11"/>
      <c r="G1" s="11"/>
      <c r="H1" s="11"/>
      <c r="I1" s="11"/>
      <c r="J1" s="11"/>
      <c r="K1" s="11"/>
      <c r="L1" s="11"/>
      <c r="M1" s="11"/>
      <c r="N1" s="11"/>
      <c r="O1" s="124"/>
      <c r="P1" s="124"/>
      <c r="Q1" s="11"/>
      <c r="R1" s="11"/>
      <c r="S1" s="11"/>
      <c r="T1" s="11"/>
      <c r="U1" s="11"/>
      <c r="V1" s="11"/>
      <c r="W1" s="11"/>
      <c r="X1" s="11"/>
      <c r="Y1" s="11"/>
      <c r="Z1" s="11"/>
    </row>
    <row r="2" ht="15.75" customHeight="1">
      <c r="A2" s="12" t="s">
        <v>191</v>
      </c>
      <c r="B2" s="11"/>
      <c r="C2" s="11"/>
      <c r="D2" s="11"/>
      <c r="E2" s="11"/>
      <c r="F2" s="11"/>
      <c r="G2" s="11"/>
      <c r="H2" s="11"/>
      <c r="I2" s="11"/>
      <c r="J2" s="11"/>
      <c r="K2" s="11"/>
      <c r="L2" s="11"/>
      <c r="M2" s="11"/>
      <c r="N2" s="11"/>
      <c r="O2" s="124"/>
      <c r="P2" s="124"/>
      <c r="Q2" s="11"/>
      <c r="R2" s="11"/>
      <c r="S2" s="11"/>
      <c r="T2" s="11"/>
      <c r="U2" s="11"/>
      <c r="V2" s="11"/>
      <c r="W2" s="11"/>
      <c r="X2" s="11"/>
      <c r="Y2" s="11"/>
      <c r="Z2" s="11"/>
    </row>
    <row r="3" ht="275.25" customHeight="1">
      <c r="A3" s="98" t="s">
        <v>192</v>
      </c>
      <c r="F3" s="11"/>
      <c r="G3" s="11"/>
      <c r="H3" s="11"/>
      <c r="I3" s="11"/>
      <c r="J3" s="11"/>
      <c r="K3" s="11"/>
      <c r="L3" s="11"/>
      <c r="M3" s="11"/>
      <c r="N3" s="11"/>
      <c r="O3" s="124"/>
      <c r="P3" s="124"/>
      <c r="Q3" s="11"/>
      <c r="R3" s="11"/>
      <c r="S3" s="11"/>
      <c r="T3" s="11"/>
      <c r="U3" s="11"/>
      <c r="V3" s="11"/>
      <c r="W3" s="11"/>
      <c r="X3" s="11"/>
      <c r="Y3" s="11"/>
      <c r="Z3" s="11"/>
    </row>
    <row r="4" ht="15.75" customHeight="1">
      <c r="A4" s="125"/>
      <c r="B4" s="1"/>
      <c r="C4" s="23"/>
      <c r="D4" s="23"/>
      <c r="E4" s="11"/>
      <c r="F4" s="11"/>
      <c r="G4" s="11"/>
      <c r="H4" s="11"/>
      <c r="I4" s="11"/>
      <c r="J4" s="11"/>
      <c r="K4" s="11"/>
      <c r="L4" s="11"/>
      <c r="M4" s="11"/>
      <c r="N4" s="11"/>
      <c r="O4" s="124"/>
      <c r="P4" s="124"/>
      <c r="Q4" s="11"/>
      <c r="R4" s="11"/>
      <c r="S4" s="11"/>
      <c r="T4" s="11"/>
      <c r="U4" s="11"/>
      <c r="V4" s="11"/>
      <c r="W4" s="11"/>
      <c r="X4" s="11"/>
      <c r="Y4" s="11"/>
      <c r="Z4" s="11"/>
    </row>
    <row r="5" ht="33.75" customHeight="1">
      <c r="A5" s="126"/>
      <c r="B5" s="127" t="s">
        <v>88</v>
      </c>
      <c r="C5" s="77" t="s">
        <v>89</v>
      </c>
      <c r="D5" s="77" t="s">
        <v>90</v>
      </c>
      <c r="E5" s="11"/>
      <c r="F5" s="11"/>
      <c r="G5" s="11"/>
      <c r="H5" s="11"/>
      <c r="I5" s="11"/>
      <c r="J5" s="11"/>
      <c r="K5" s="11"/>
      <c r="L5" s="11"/>
      <c r="M5" s="11"/>
      <c r="N5" s="11"/>
      <c r="O5" s="124"/>
      <c r="P5" s="124"/>
      <c r="Q5" s="11"/>
      <c r="R5" s="11"/>
      <c r="S5" s="11"/>
      <c r="T5" s="11"/>
      <c r="U5" s="11"/>
      <c r="V5" s="11"/>
      <c r="W5" s="11"/>
      <c r="X5" s="11"/>
      <c r="Y5" s="11"/>
      <c r="Z5" s="11"/>
    </row>
    <row r="6" ht="15.75" customHeight="1">
      <c r="A6" s="128" t="s">
        <v>193</v>
      </c>
      <c r="B6" s="129">
        <v>1896.0</v>
      </c>
      <c r="C6" s="129">
        <v>2452.0</v>
      </c>
      <c r="D6" s="60"/>
      <c r="E6" s="11"/>
      <c r="F6" s="11"/>
      <c r="G6" s="11"/>
      <c r="H6" s="11"/>
      <c r="I6" s="11"/>
      <c r="J6" s="11"/>
      <c r="K6" s="11"/>
      <c r="L6" s="11"/>
      <c r="M6" s="11"/>
      <c r="N6" s="11"/>
      <c r="O6" s="124"/>
      <c r="P6" s="124"/>
      <c r="Q6" s="11"/>
      <c r="R6" s="11"/>
      <c r="S6" s="11"/>
      <c r="T6" s="11"/>
      <c r="U6" s="11"/>
      <c r="V6" s="11"/>
      <c r="W6" s="11"/>
      <c r="X6" s="11"/>
      <c r="Y6" s="11"/>
      <c r="Z6" s="11"/>
    </row>
    <row r="7" ht="15.75" customHeight="1">
      <c r="A7" s="128"/>
      <c r="B7" s="130"/>
      <c r="C7" s="130"/>
      <c r="D7" s="84"/>
      <c r="E7" s="11"/>
      <c r="F7" s="11"/>
      <c r="G7" s="11"/>
      <c r="H7" s="11"/>
      <c r="I7" s="11"/>
      <c r="J7" s="11"/>
      <c r="K7" s="11"/>
      <c r="L7" s="11"/>
      <c r="M7" s="11"/>
      <c r="N7" s="11"/>
      <c r="O7" s="124"/>
      <c r="P7" s="124"/>
      <c r="Q7" s="11"/>
      <c r="R7" s="11"/>
      <c r="S7" s="11"/>
      <c r="T7" s="11"/>
      <c r="U7" s="11"/>
      <c r="V7" s="11"/>
      <c r="W7" s="11"/>
      <c r="X7" s="11"/>
      <c r="Y7" s="11"/>
      <c r="Z7" s="11"/>
    </row>
    <row r="8" ht="15.75" customHeight="1">
      <c r="A8" s="128" t="s">
        <v>194</v>
      </c>
      <c r="B8" s="129">
        <v>1098.0</v>
      </c>
      <c r="C8" s="129">
        <v>1685.0</v>
      </c>
      <c r="D8" s="60"/>
      <c r="E8" s="11"/>
      <c r="F8" s="11"/>
      <c r="G8" s="11"/>
      <c r="H8" s="11"/>
      <c r="I8" s="11"/>
      <c r="J8" s="11"/>
      <c r="K8" s="11"/>
      <c r="L8" s="11"/>
      <c r="M8" s="11"/>
      <c r="N8" s="11"/>
      <c r="O8" s="124"/>
      <c r="P8" s="124"/>
      <c r="Q8" s="11"/>
      <c r="R8" s="11"/>
      <c r="S8" s="11"/>
      <c r="T8" s="11"/>
      <c r="U8" s="11"/>
      <c r="V8" s="11"/>
      <c r="W8" s="11"/>
      <c r="X8" s="11"/>
      <c r="Y8" s="11"/>
      <c r="Z8" s="11"/>
    </row>
    <row r="9" ht="15.75" customHeight="1">
      <c r="A9" s="128"/>
      <c r="B9" s="130"/>
      <c r="C9" s="130"/>
      <c r="D9" s="84"/>
      <c r="E9" s="11"/>
      <c r="F9" s="11"/>
      <c r="G9" s="11"/>
      <c r="H9" s="11"/>
      <c r="I9" s="11"/>
      <c r="J9" s="11"/>
      <c r="K9" s="11"/>
      <c r="L9" s="11"/>
      <c r="M9" s="11"/>
      <c r="N9" s="11"/>
      <c r="O9" s="124"/>
      <c r="P9" s="124"/>
      <c r="Q9" s="11"/>
      <c r="R9" s="11"/>
      <c r="S9" s="11"/>
      <c r="T9" s="11"/>
      <c r="U9" s="11"/>
      <c r="V9" s="11"/>
      <c r="W9" s="11"/>
      <c r="X9" s="11"/>
      <c r="Y9" s="11"/>
      <c r="Z9" s="11"/>
    </row>
    <row r="10" ht="15.75" customHeight="1">
      <c r="A10" s="128" t="s">
        <v>195</v>
      </c>
      <c r="B10" s="129">
        <v>189.0</v>
      </c>
      <c r="C10" s="129">
        <v>238.0</v>
      </c>
      <c r="D10" s="60"/>
      <c r="E10" s="11"/>
      <c r="F10" s="11"/>
      <c r="G10" s="11"/>
      <c r="H10" s="11"/>
      <c r="I10" s="11"/>
      <c r="J10" s="11"/>
      <c r="K10" s="11"/>
      <c r="L10" s="11"/>
      <c r="M10" s="11"/>
      <c r="N10" s="11"/>
      <c r="O10" s="124"/>
      <c r="P10" s="124"/>
      <c r="Q10" s="11"/>
      <c r="R10" s="11"/>
      <c r="S10" s="11"/>
      <c r="T10" s="11"/>
      <c r="U10" s="11"/>
      <c r="V10" s="11"/>
      <c r="W10" s="11"/>
      <c r="X10" s="11"/>
      <c r="Y10" s="11"/>
      <c r="Z10" s="11"/>
    </row>
    <row r="11" ht="15.75" customHeight="1">
      <c r="A11" s="128"/>
      <c r="B11" s="130"/>
      <c r="C11" s="130"/>
      <c r="D11" s="84"/>
      <c r="E11" s="11"/>
      <c r="F11" s="11"/>
      <c r="G11" s="11"/>
      <c r="H11" s="11"/>
      <c r="I11" s="11"/>
      <c r="J11" s="11"/>
      <c r="K11" s="11"/>
      <c r="L11" s="11"/>
      <c r="M11" s="11"/>
      <c r="N11" s="11"/>
      <c r="O11" s="124"/>
      <c r="P11" s="124"/>
      <c r="Q11" s="11"/>
      <c r="R11" s="11"/>
      <c r="S11" s="11"/>
      <c r="T11" s="11"/>
      <c r="U11" s="11"/>
      <c r="V11" s="11"/>
      <c r="W11" s="11"/>
      <c r="X11" s="11"/>
      <c r="Y11" s="11"/>
      <c r="Z11" s="11"/>
    </row>
    <row r="12" ht="15.75" customHeight="1">
      <c r="A12" s="131" t="s">
        <v>196</v>
      </c>
      <c r="B12" s="129">
        <v>189.0</v>
      </c>
      <c r="C12" s="129">
        <v>238.0</v>
      </c>
      <c r="D12" s="60"/>
      <c r="E12" s="11"/>
      <c r="F12" s="11"/>
      <c r="G12" s="11"/>
      <c r="H12" s="11"/>
      <c r="I12" s="11"/>
      <c r="J12" s="11"/>
      <c r="K12" s="11"/>
      <c r="L12" s="11"/>
      <c r="M12" s="11"/>
      <c r="N12" s="11"/>
      <c r="O12" s="124"/>
      <c r="P12" s="124"/>
      <c r="Q12" s="11"/>
      <c r="R12" s="11"/>
      <c r="S12" s="11"/>
      <c r="T12" s="11"/>
      <c r="U12" s="11"/>
      <c r="V12" s="11"/>
      <c r="W12" s="11"/>
      <c r="X12" s="11"/>
      <c r="Y12" s="11"/>
      <c r="Z12" s="11"/>
    </row>
    <row r="13" ht="15.75" customHeight="1">
      <c r="A13" s="128"/>
      <c r="B13" s="130"/>
      <c r="C13" s="130"/>
      <c r="D13" s="84"/>
      <c r="E13" s="11"/>
      <c r="F13" s="11"/>
      <c r="G13" s="11"/>
      <c r="H13" s="11"/>
      <c r="I13" s="11"/>
      <c r="J13" s="11"/>
      <c r="K13" s="11"/>
      <c r="L13" s="11"/>
      <c r="M13" s="11"/>
      <c r="N13" s="11"/>
      <c r="O13" s="124"/>
      <c r="P13" s="124"/>
      <c r="Q13" s="11"/>
      <c r="R13" s="11"/>
      <c r="S13" s="11"/>
      <c r="T13" s="11"/>
      <c r="U13" s="11"/>
      <c r="V13" s="11"/>
      <c r="W13" s="11"/>
      <c r="X13" s="11"/>
      <c r="Y13" s="11"/>
      <c r="Z13" s="11"/>
    </row>
    <row r="14" ht="15.75" customHeight="1">
      <c r="A14" s="128" t="s">
        <v>197</v>
      </c>
      <c r="B14" s="129">
        <v>0.0</v>
      </c>
      <c r="C14" s="129">
        <v>0.0</v>
      </c>
      <c r="D14" s="60"/>
      <c r="E14" s="11"/>
      <c r="F14" s="11"/>
      <c r="G14" s="11"/>
      <c r="H14" s="11"/>
      <c r="I14" s="11"/>
      <c r="J14" s="11"/>
      <c r="K14" s="11"/>
      <c r="L14" s="11"/>
      <c r="M14" s="11"/>
      <c r="N14" s="11"/>
      <c r="O14" s="124"/>
      <c r="P14" s="124"/>
      <c r="Q14" s="11"/>
      <c r="R14" s="11"/>
      <c r="S14" s="11"/>
      <c r="T14" s="11"/>
      <c r="U14" s="11"/>
      <c r="V14" s="11"/>
      <c r="W14" s="11"/>
      <c r="X14" s="11"/>
      <c r="Y14" s="11"/>
      <c r="Z14" s="11"/>
    </row>
    <row r="15" ht="15.75" customHeight="1">
      <c r="A15" s="126"/>
      <c r="B15" s="132"/>
      <c r="C15" s="84"/>
      <c r="D15" s="84"/>
      <c r="E15" s="11"/>
      <c r="F15" s="11"/>
      <c r="G15" s="11"/>
      <c r="H15" s="11"/>
      <c r="I15" s="11"/>
      <c r="J15" s="11"/>
      <c r="K15" s="11"/>
      <c r="L15" s="11"/>
      <c r="M15" s="11"/>
      <c r="N15" s="11"/>
      <c r="O15" s="124"/>
      <c r="P15" s="124"/>
      <c r="Q15" s="11"/>
      <c r="R15" s="11"/>
      <c r="S15" s="11"/>
      <c r="T15" s="11"/>
      <c r="U15" s="11"/>
      <c r="V15" s="11"/>
      <c r="W15" s="11"/>
      <c r="X15" s="11"/>
      <c r="Y15" s="11"/>
      <c r="Z15" s="11"/>
    </row>
    <row r="16" ht="15.75" customHeight="1">
      <c r="A16" s="126"/>
      <c r="B16" s="84"/>
      <c r="C16" s="84"/>
      <c r="D16" s="84"/>
      <c r="E16" s="84"/>
      <c r="F16" s="11"/>
      <c r="G16" s="11"/>
      <c r="H16" s="11"/>
      <c r="I16" s="11"/>
      <c r="J16" s="11"/>
      <c r="K16" s="11"/>
      <c r="L16" s="11"/>
      <c r="M16" s="11"/>
      <c r="N16" s="11"/>
      <c r="O16" s="124"/>
      <c r="P16" s="124"/>
      <c r="Q16" s="11"/>
      <c r="R16" s="11"/>
      <c r="S16" s="11"/>
      <c r="T16" s="11"/>
      <c r="U16" s="11"/>
      <c r="V16" s="11"/>
      <c r="W16" s="11"/>
      <c r="X16" s="11"/>
      <c r="Y16" s="11"/>
      <c r="Z16" s="11"/>
    </row>
    <row r="17" ht="15.75" customHeight="1">
      <c r="A17" s="126"/>
      <c r="B17" s="84"/>
      <c r="C17" s="84"/>
      <c r="D17" s="84"/>
      <c r="E17" s="84"/>
      <c r="F17" s="11"/>
      <c r="G17" s="11"/>
      <c r="H17" s="11"/>
      <c r="I17" s="11"/>
      <c r="J17" s="11"/>
      <c r="K17" s="11"/>
      <c r="L17" s="11"/>
      <c r="M17" s="11"/>
      <c r="N17" s="11"/>
      <c r="O17" s="124"/>
      <c r="P17" s="124"/>
      <c r="Q17" s="11"/>
      <c r="R17" s="11"/>
      <c r="S17" s="11"/>
      <c r="T17" s="11"/>
      <c r="U17" s="11"/>
      <c r="V17" s="11"/>
      <c r="W17" s="11"/>
      <c r="X17" s="11"/>
      <c r="Y17" s="11"/>
      <c r="Z17" s="11"/>
    </row>
    <row r="18" ht="15.75" customHeight="1">
      <c r="A18" s="126"/>
      <c r="B18" s="84"/>
      <c r="C18" s="84"/>
      <c r="D18" s="84"/>
      <c r="E18" s="84"/>
      <c r="F18" s="11"/>
      <c r="G18" s="11"/>
      <c r="H18" s="11"/>
      <c r="I18" s="11"/>
      <c r="J18" s="11"/>
      <c r="K18" s="11"/>
      <c r="L18" s="11"/>
      <c r="M18" s="11"/>
      <c r="N18" s="11"/>
      <c r="O18" s="124"/>
      <c r="P18" s="124"/>
      <c r="Q18" s="11"/>
      <c r="R18" s="11"/>
      <c r="S18" s="11"/>
      <c r="T18" s="11"/>
      <c r="U18" s="11"/>
      <c r="V18" s="11"/>
      <c r="W18" s="11"/>
      <c r="X18" s="11"/>
      <c r="Y18" s="11"/>
      <c r="Z18" s="11"/>
    </row>
    <row r="19" ht="15.75" customHeight="1">
      <c r="A19" s="126"/>
      <c r="B19" s="107" t="s">
        <v>198</v>
      </c>
      <c r="C19" s="107" t="s">
        <v>199</v>
      </c>
      <c r="D19" s="107" t="s">
        <v>200</v>
      </c>
      <c r="E19" s="107" t="s">
        <v>133</v>
      </c>
      <c r="F19" s="11"/>
      <c r="G19" s="11"/>
      <c r="H19" s="11"/>
      <c r="I19" s="11"/>
      <c r="J19" s="11"/>
      <c r="K19" s="11"/>
      <c r="L19" s="11"/>
      <c r="M19" s="11"/>
      <c r="N19" s="11"/>
      <c r="O19" s="124"/>
      <c r="P19" s="124"/>
      <c r="Q19" s="11"/>
      <c r="R19" s="11"/>
      <c r="S19" s="11"/>
      <c r="T19" s="11"/>
      <c r="U19" s="11"/>
      <c r="V19" s="11"/>
      <c r="W19" s="11"/>
      <c r="X19" s="11"/>
      <c r="Y19" s="11"/>
      <c r="Z19" s="11"/>
    </row>
    <row r="20" ht="15.75" customHeight="1">
      <c r="A20" s="133" t="s">
        <v>201</v>
      </c>
      <c r="B20" s="129">
        <v>1010.0</v>
      </c>
      <c r="C20" s="129">
        <v>2994.0</v>
      </c>
      <c r="D20" s="129">
        <v>344.0</v>
      </c>
      <c r="E20" s="134">
        <f t="shared" ref="E20:E22" si="1">SUM(B20:D20)</f>
        <v>4348</v>
      </c>
      <c r="F20" s="11"/>
      <c r="G20" s="11"/>
      <c r="H20" s="11"/>
      <c r="I20" s="11"/>
      <c r="J20" s="11"/>
      <c r="K20" s="11"/>
      <c r="L20" s="11"/>
      <c r="M20" s="11"/>
      <c r="N20" s="11"/>
      <c r="O20" s="124"/>
      <c r="P20" s="124"/>
      <c r="Q20" s="11"/>
      <c r="R20" s="11"/>
      <c r="S20" s="11"/>
      <c r="T20" s="11"/>
      <c r="U20" s="11"/>
      <c r="V20" s="11"/>
      <c r="W20" s="11"/>
      <c r="X20" s="11"/>
      <c r="Y20" s="11"/>
      <c r="Z20" s="11"/>
    </row>
    <row r="21" ht="15.75" customHeight="1">
      <c r="A21" s="133" t="s">
        <v>202</v>
      </c>
      <c r="B21" s="129">
        <v>673.0</v>
      </c>
      <c r="C21" s="129">
        <v>2055.0</v>
      </c>
      <c r="D21" s="129">
        <v>55.0</v>
      </c>
      <c r="E21" s="134">
        <f t="shared" si="1"/>
        <v>2783</v>
      </c>
      <c r="F21" s="11"/>
      <c r="G21" s="11"/>
      <c r="H21" s="11"/>
      <c r="I21" s="11"/>
      <c r="J21" s="11"/>
      <c r="K21" s="11"/>
      <c r="L21" s="11"/>
      <c r="M21" s="11"/>
      <c r="N21" s="11"/>
      <c r="O21" s="124"/>
      <c r="P21" s="124"/>
      <c r="Q21" s="11"/>
      <c r="R21" s="11"/>
      <c r="S21" s="11"/>
      <c r="T21" s="11"/>
      <c r="U21" s="11"/>
      <c r="V21" s="11"/>
      <c r="W21" s="11"/>
      <c r="X21" s="11"/>
      <c r="Y21" s="11"/>
      <c r="Z21" s="11"/>
    </row>
    <row r="22" ht="15.75" customHeight="1">
      <c r="A22" s="135" t="s">
        <v>203</v>
      </c>
      <c r="B22" s="136">
        <v>119.0</v>
      </c>
      <c r="C22" s="136">
        <v>303.0</v>
      </c>
      <c r="D22" s="136">
        <v>5.0</v>
      </c>
      <c r="E22" s="134">
        <f t="shared" si="1"/>
        <v>427</v>
      </c>
      <c r="F22" s="11"/>
      <c r="G22" s="11"/>
      <c r="H22" s="11"/>
      <c r="I22" s="11"/>
      <c r="J22" s="11"/>
      <c r="K22" s="11"/>
      <c r="L22" s="11"/>
      <c r="M22" s="11"/>
      <c r="N22" s="11"/>
      <c r="O22" s="124"/>
      <c r="P22" s="124"/>
      <c r="Q22" s="11"/>
      <c r="R22" s="11"/>
      <c r="S22" s="11"/>
      <c r="T22" s="11"/>
      <c r="U22" s="11"/>
      <c r="V22" s="11"/>
      <c r="W22" s="11"/>
      <c r="X22" s="11"/>
      <c r="Y22" s="11"/>
      <c r="Z22" s="11"/>
    </row>
    <row r="23" ht="15.75" customHeight="1">
      <c r="A23" s="11"/>
      <c r="B23" s="11"/>
      <c r="C23" s="11"/>
      <c r="D23" s="11"/>
      <c r="E23" s="11"/>
      <c r="F23" s="11"/>
      <c r="G23" s="11"/>
      <c r="H23" s="11"/>
      <c r="I23" s="11"/>
      <c r="J23" s="11"/>
      <c r="K23" s="11"/>
      <c r="L23" s="11"/>
      <c r="M23" s="11"/>
      <c r="N23" s="11"/>
      <c r="O23" s="124"/>
      <c r="P23" s="124"/>
      <c r="Q23" s="11"/>
      <c r="R23" s="11"/>
      <c r="S23" s="11"/>
      <c r="T23" s="11"/>
      <c r="U23" s="11"/>
      <c r="V23" s="11"/>
      <c r="W23" s="11"/>
      <c r="X23" s="11"/>
      <c r="Y23" s="11"/>
      <c r="Z23" s="11"/>
    </row>
    <row r="24" ht="15.75" customHeight="1">
      <c r="A24" s="12" t="s">
        <v>204</v>
      </c>
      <c r="B24" s="11"/>
      <c r="C24" s="11"/>
      <c r="D24" s="11"/>
      <c r="E24" s="11"/>
      <c r="F24" s="11"/>
      <c r="G24" s="11"/>
      <c r="H24" s="11"/>
      <c r="I24" s="11"/>
      <c r="J24" s="11"/>
      <c r="K24" s="11"/>
      <c r="L24" s="11"/>
      <c r="M24" s="11"/>
      <c r="N24" s="11"/>
      <c r="O24" s="124"/>
      <c r="P24" s="124"/>
      <c r="Q24" s="11"/>
      <c r="R24" s="11"/>
      <c r="S24" s="11"/>
      <c r="T24" s="11"/>
      <c r="U24" s="11"/>
      <c r="V24" s="11"/>
      <c r="W24" s="11"/>
      <c r="X24" s="11"/>
      <c r="Y24" s="11"/>
      <c r="Z24" s="11"/>
    </row>
    <row r="25" ht="15.75" customHeight="1">
      <c r="A25" s="11"/>
      <c r="B25" s="11"/>
      <c r="C25" s="11"/>
      <c r="D25" s="11"/>
      <c r="E25" s="11"/>
      <c r="F25" s="11"/>
      <c r="G25" s="11"/>
      <c r="H25" s="11"/>
      <c r="I25" s="11"/>
      <c r="J25" s="11"/>
      <c r="K25" s="11"/>
      <c r="L25" s="11"/>
      <c r="M25" s="11"/>
      <c r="N25" s="11"/>
      <c r="O25" s="124"/>
      <c r="P25" s="124"/>
      <c r="Q25" s="11"/>
      <c r="R25" s="11"/>
      <c r="S25" s="11"/>
      <c r="T25" s="11"/>
      <c r="U25" s="11"/>
      <c r="V25" s="11"/>
      <c r="W25" s="11"/>
      <c r="X25" s="11"/>
      <c r="Y25" s="11"/>
      <c r="Z25" s="11"/>
    </row>
    <row r="26" ht="15.75" customHeight="1">
      <c r="A26" s="28" t="s">
        <v>205</v>
      </c>
      <c r="B26" s="11"/>
      <c r="C26" s="11"/>
      <c r="D26" s="11"/>
      <c r="E26" s="11"/>
      <c r="F26" s="11"/>
      <c r="G26" s="11"/>
      <c r="H26" s="11"/>
      <c r="I26" s="11"/>
      <c r="J26" s="11"/>
      <c r="K26" s="11"/>
      <c r="L26" s="11"/>
      <c r="M26" s="11"/>
      <c r="N26" s="11"/>
      <c r="O26" s="124"/>
      <c r="P26" s="124"/>
      <c r="Q26" s="11"/>
      <c r="R26" s="11"/>
      <c r="S26" s="11"/>
      <c r="T26" s="11"/>
      <c r="U26" s="11"/>
      <c r="V26" s="11"/>
      <c r="W26" s="11"/>
      <c r="X26" s="11"/>
      <c r="Y26" s="11"/>
      <c r="Z26" s="11"/>
    </row>
    <row r="27" ht="15.75" customHeight="1">
      <c r="A27" s="11"/>
      <c r="B27" s="11"/>
      <c r="C27" s="11"/>
      <c r="D27" s="11"/>
      <c r="E27" s="11"/>
      <c r="F27" s="11"/>
      <c r="G27" s="11"/>
      <c r="H27" s="11"/>
      <c r="I27" s="11"/>
      <c r="J27" s="11"/>
      <c r="K27" s="11"/>
      <c r="L27" s="11"/>
      <c r="M27" s="11"/>
      <c r="N27" s="11"/>
      <c r="O27" s="124"/>
      <c r="P27" s="124"/>
      <c r="Q27" s="11"/>
      <c r="R27" s="11"/>
      <c r="S27" s="11"/>
      <c r="T27" s="11"/>
      <c r="U27" s="11"/>
      <c r="V27" s="11"/>
      <c r="W27" s="11"/>
      <c r="X27" s="11"/>
      <c r="Y27" s="11"/>
      <c r="Z27" s="11"/>
    </row>
    <row r="28" ht="15.75" customHeight="1">
      <c r="A28" s="6" t="s">
        <v>206</v>
      </c>
      <c r="B28" s="22" t="s">
        <v>33</v>
      </c>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28" t="s">
        <v>207</v>
      </c>
      <c r="B29" s="23"/>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1"/>
      <c r="B30" s="23"/>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5.75" customHeight="1">
      <c r="A31" s="28" t="s">
        <v>208</v>
      </c>
      <c r="B31" s="23"/>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94" t="s">
        <v>209</v>
      </c>
      <c r="B32" s="129">
        <v>531.0</v>
      </c>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94" t="s">
        <v>210</v>
      </c>
      <c r="B33" s="129">
        <v>156.0</v>
      </c>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94" t="s">
        <v>211</v>
      </c>
      <c r="B34" s="129">
        <v>1.0</v>
      </c>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1"/>
      <c r="B35" s="23"/>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94" t="s">
        <v>212</v>
      </c>
      <c r="B36" s="22" t="s">
        <v>213</v>
      </c>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137" t="s">
        <v>214</v>
      </c>
      <c r="B37" s="22"/>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137" t="s">
        <v>215</v>
      </c>
      <c r="B38" s="22"/>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2" t="s">
        <v>216</v>
      </c>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11" t="s">
        <v>217</v>
      </c>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38" t="s">
        <v>218</v>
      </c>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3"/>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3"/>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3"/>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2" t="s">
        <v>219</v>
      </c>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36.0" customHeight="1">
      <c r="A52" s="2" t="s">
        <v>220</v>
      </c>
      <c r="F52" s="11"/>
      <c r="G52" s="11"/>
      <c r="H52" s="11"/>
      <c r="I52" s="11"/>
      <c r="J52" s="11"/>
      <c r="K52" s="11"/>
      <c r="L52" s="11"/>
      <c r="M52" s="11"/>
      <c r="N52" s="11"/>
      <c r="O52" s="11"/>
      <c r="P52" s="11"/>
      <c r="Q52" s="11"/>
      <c r="R52" s="11"/>
      <c r="S52" s="11"/>
      <c r="T52" s="11"/>
      <c r="U52" s="11"/>
      <c r="V52" s="11"/>
      <c r="W52" s="11"/>
      <c r="X52" s="11"/>
      <c r="Y52" s="11"/>
      <c r="Z52" s="11"/>
    </row>
    <row r="53" ht="15.75" customHeight="1">
      <c r="A53" s="138" t="s">
        <v>221</v>
      </c>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39" t="s">
        <v>222</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45.75" customHeight="1">
      <c r="A57" s="2" t="s">
        <v>223</v>
      </c>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140" t="s">
        <v>224</v>
      </c>
      <c r="C58" s="140" t="s">
        <v>225</v>
      </c>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49" t="s">
        <v>226</v>
      </c>
      <c r="B59" s="58">
        <v>16.0</v>
      </c>
      <c r="C59" s="58">
        <v>20.0</v>
      </c>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49" t="s">
        <v>227</v>
      </c>
      <c r="B60" s="58">
        <v>4.0</v>
      </c>
      <c r="C60" s="58">
        <v>4.0</v>
      </c>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49" t="s">
        <v>228</v>
      </c>
      <c r="B61" s="58">
        <v>3.0</v>
      </c>
      <c r="C61" s="58">
        <v>4.0</v>
      </c>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49" t="s">
        <v>229</v>
      </c>
      <c r="B62" s="58">
        <v>2.0</v>
      </c>
      <c r="C62" s="58">
        <v>3.0</v>
      </c>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49" t="s">
        <v>230</v>
      </c>
      <c r="B63" s="58">
        <v>2.0</v>
      </c>
      <c r="C63" s="58">
        <v>3.0</v>
      </c>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49" t="s">
        <v>231</v>
      </c>
      <c r="B64" s="58">
        <v>2.0</v>
      </c>
      <c r="C64" s="58">
        <v>4.0</v>
      </c>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49" t="s">
        <v>232</v>
      </c>
      <c r="B65" s="58">
        <v>0.0</v>
      </c>
      <c r="C65" s="58">
        <v>2.0</v>
      </c>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49" t="s">
        <v>233</v>
      </c>
      <c r="B66" s="58">
        <v>2.0</v>
      </c>
      <c r="C66" s="58">
        <v>2.0</v>
      </c>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49" t="s">
        <v>234</v>
      </c>
      <c r="B67" s="58"/>
      <c r="C67" s="58"/>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49" t="s">
        <v>235</v>
      </c>
      <c r="B68" s="58"/>
      <c r="C68" s="58"/>
      <c r="D68" s="11"/>
      <c r="E68" s="11"/>
      <c r="F68" s="11"/>
      <c r="G68" s="11"/>
      <c r="H68" s="11"/>
      <c r="I68" s="11"/>
      <c r="J68" s="11"/>
      <c r="K68" s="11"/>
      <c r="L68" s="11"/>
      <c r="M68" s="11"/>
      <c r="N68" s="11"/>
      <c r="O68" s="11"/>
      <c r="P68" s="11"/>
      <c r="Q68" s="11"/>
      <c r="R68" s="11"/>
      <c r="S68" s="11"/>
      <c r="T68" s="11"/>
      <c r="U68" s="11"/>
      <c r="V68" s="11"/>
      <c r="W68" s="11"/>
      <c r="X68" s="11"/>
      <c r="Y68" s="11"/>
      <c r="Z68" s="11"/>
    </row>
    <row r="69" ht="20.25" customHeight="1">
      <c r="A69" s="49" t="s">
        <v>236</v>
      </c>
      <c r="B69" s="58">
        <v>1.0</v>
      </c>
      <c r="C69" s="58">
        <v>1.0</v>
      </c>
      <c r="D69" s="11"/>
      <c r="E69" s="11"/>
      <c r="F69" s="11"/>
      <c r="G69" s="11"/>
      <c r="H69" s="11"/>
      <c r="I69" s="11"/>
      <c r="J69" s="11"/>
      <c r="K69" s="11"/>
      <c r="L69" s="11"/>
      <c r="M69" s="11"/>
      <c r="N69" s="11"/>
      <c r="O69" s="11"/>
      <c r="P69" s="11"/>
      <c r="Q69" s="11"/>
      <c r="R69" s="11"/>
      <c r="S69" s="11"/>
      <c r="T69" s="11"/>
      <c r="U69" s="11"/>
      <c r="V69" s="11"/>
      <c r="W69" s="11"/>
      <c r="X69" s="11"/>
      <c r="Y69" s="11"/>
      <c r="Z69" s="11"/>
    </row>
    <row r="70" ht="17.25" customHeight="1">
      <c r="A70" s="11"/>
      <c r="B70" s="141"/>
      <c r="C70" s="14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7" t="s">
        <v>237</v>
      </c>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36.0" customHeight="1">
      <c r="A72" s="142"/>
      <c r="B72" s="124"/>
      <c r="C72" s="124"/>
      <c r="D72" s="124"/>
      <c r="E72" s="11"/>
      <c r="F72" s="11"/>
      <c r="G72" s="11"/>
      <c r="H72" s="11"/>
      <c r="I72" s="11"/>
      <c r="J72" s="11"/>
      <c r="K72" s="11"/>
      <c r="L72" s="11"/>
      <c r="M72" s="11"/>
      <c r="N72" s="11"/>
      <c r="O72" s="11"/>
      <c r="P72" s="11"/>
      <c r="Q72" s="11"/>
      <c r="R72" s="11"/>
      <c r="S72" s="11"/>
      <c r="T72" s="11"/>
      <c r="U72" s="11"/>
      <c r="V72" s="11"/>
      <c r="W72" s="11"/>
      <c r="X72" s="11"/>
      <c r="Y72" s="11"/>
      <c r="Z72" s="11"/>
    </row>
    <row r="73" ht="9.75" customHeight="1">
      <c r="A73" s="25"/>
      <c r="B73" s="124"/>
      <c r="C73" s="124"/>
      <c r="D73" s="124"/>
      <c r="E73" s="11"/>
      <c r="F73" s="11"/>
      <c r="G73" s="11"/>
      <c r="H73" s="11"/>
      <c r="I73" s="11"/>
      <c r="J73" s="11"/>
      <c r="K73" s="11"/>
      <c r="L73" s="11"/>
      <c r="M73" s="11"/>
      <c r="N73" s="11"/>
      <c r="O73" s="11"/>
      <c r="P73" s="11"/>
      <c r="Q73" s="11"/>
      <c r="R73" s="11"/>
      <c r="S73" s="11"/>
      <c r="T73" s="11"/>
      <c r="U73" s="11"/>
      <c r="V73" s="11"/>
      <c r="W73" s="11"/>
      <c r="X73" s="11"/>
      <c r="Y73" s="11"/>
      <c r="Z73" s="11"/>
    </row>
    <row r="74" ht="21.0" customHeight="1">
      <c r="A74" s="124" t="s">
        <v>238</v>
      </c>
      <c r="B74" s="124"/>
      <c r="C74" s="124"/>
      <c r="D74" s="124"/>
      <c r="E74" s="11"/>
      <c r="F74" s="11"/>
      <c r="G74" s="11"/>
      <c r="H74" s="11"/>
      <c r="I74" s="11"/>
      <c r="J74" s="11"/>
      <c r="K74" s="11"/>
      <c r="L74" s="11"/>
      <c r="M74" s="11"/>
      <c r="N74" s="11"/>
      <c r="O74" s="11"/>
      <c r="P74" s="11"/>
      <c r="Q74" s="11"/>
      <c r="R74" s="11"/>
      <c r="S74" s="11"/>
      <c r="T74" s="11"/>
      <c r="U74" s="11"/>
      <c r="V74" s="11"/>
      <c r="W74" s="11"/>
      <c r="X74" s="11"/>
      <c r="Y74" s="11"/>
      <c r="Z74" s="11"/>
    </row>
    <row r="75" ht="36.0" customHeight="1">
      <c r="A75" s="142"/>
      <c r="B75" s="124"/>
      <c r="C75" s="124"/>
      <c r="D75" s="124"/>
      <c r="E75" s="11"/>
      <c r="F75" s="11"/>
      <c r="G75" s="11"/>
      <c r="H75" s="11"/>
      <c r="I75" s="11"/>
      <c r="J75" s="11"/>
      <c r="K75" s="11"/>
      <c r="L75" s="11"/>
      <c r="M75" s="11"/>
      <c r="N75" s="11"/>
      <c r="O75" s="11"/>
      <c r="P75" s="11"/>
      <c r="Q75" s="11"/>
      <c r="R75" s="11"/>
      <c r="S75" s="11"/>
      <c r="T75" s="11"/>
      <c r="U75" s="11"/>
      <c r="V75" s="11"/>
      <c r="W75" s="11"/>
      <c r="X75" s="11"/>
      <c r="Y75" s="11"/>
      <c r="Z75" s="11"/>
    </row>
    <row r="76" ht="14.25" customHeight="1">
      <c r="A76" s="124"/>
      <c r="B76" s="124"/>
      <c r="C76" s="124"/>
      <c r="D76" s="124"/>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39" t="s">
        <v>239</v>
      </c>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68.25" customHeight="1">
      <c r="A79" s="2" t="s">
        <v>240</v>
      </c>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52"/>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28" t="s">
        <v>241</v>
      </c>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83.25" customHeight="1">
      <c r="A83" s="143"/>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39" t="s">
        <v>242</v>
      </c>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2" t="s">
        <v>243</v>
      </c>
      <c r="F87" s="11"/>
      <c r="G87" s="11"/>
      <c r="H87" s="11"/>
      <c r="I87" s="11"/>
      <c r="J87" s="11"/>
      <c r="K87" s="11"/>
      <c r="L87" s="11"/>
      <c r="M87" s="11"/>
      <c r="N87" s="11"/>
      <c r="O87" s="11"/>
      <c r="P87" s="11"/>
      <c r="Q87" s="11"/>
      <c r="R87" s="11"/>
      <c r="S87" s="11"/>
      <c r="T87" s="11"/>
      <c r="U87" s="11"/>
      <c r="V87" s="11"/>
      <c r="W87" s="11"/>
      <c r="X87" s="11"/>
      <c r="Y87" s="11"/>
      <c r="Z87" s="11"/>
    </row>
    <row r="88" ht="15.75" customHeight="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 t="s">
        <v>244</v>
      </c>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t="s">
        <v>245</v>
      </c>
      <c r="B91" s="144" t="s">
        <v>246</v>
      </c>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t="s">
        <v>247</v>
      </c>
      <c r="B92" s="144" t="s">
        <v>248</v>
      </c>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t="s">
        <v>249</v>
      </c>
      <c r="B93" s="144" t="s">
        <v>246</v>
      </c>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t="s">
        <v>250</v>
      </c>
      <c r="B94" s="144" t="s">
        <v>251</v>
      </c>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t="s">
        <v>252</v>
      </c>
      <c r="B95" s="144" t="s">
        <v>248</v>
      </c>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t="s">
        <v>253</v>
      </c>
      <c r="B96" s="144" t="s">
        <v>251</v>
      </c>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 t="s">
        <v>254</v>
      </c>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t="s">
        <v>255</v>
      </c>
      <c r="B98" s="144" t="s">
        <v>251</v>
      </c>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t="s">
        <v>256</v>
      </c>
      <c r="B99" s="144" t="s">
        <v>251</v>
      </c>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t="s">
        <v>257</v>
      </c>
      <c r="B100" s="144" t="s">
        <v>251</v>
      </c>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t="s">
        <v>258</v>
      </c>
      <c r="B101" s="144" t="s">
        <v>246</v>
      </c>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t="s">
        <v>259</v>
      </c>
      <c r="B102" s="144" t="s">
        <v>248</v>
      </c>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t="s">
        <v>260</v>
      </c>
      <c r="B103" s="144" t="s">
        <v>248</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t="s">
        <v>261</v>
      </c>
      <c r="B104" s="144" t="s">
        <v>248</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t="s">
        <v>262</v>
      </c>
      <c r="B105" s="144" t="s">
        <v>263</v>
      </c>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t="s">
        <v>264</v>
      </c>
      <c r="B106" s="144" t="s">
        <v>263</v>
      </c>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t="s">
        <v>265</v>
      </c>
      <c r="B107" s="144" t="s">
        <v>251</v>
      </c>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t="s">
        <v>266</v>
      </c>
      <c r="B108" s="144" t="s">
        <v>251</v>
      </c>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t="s">
        <v>267</v>
      </c>
      <c r="B109" s="144" t="s">
        <v>248</v>
      </c>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t="s">
        <v>268</v>
      </c>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05.75" customHeight="1">
      <c r="A112" s="143"/>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39" t="s">
        <v>269</v>
      </c>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33.75" customHeight="1">
      <c r="A115" s="98" t="s">
        <v>270</v>
      </c>
      <c r="D115" s="138" t="s">
        <v>33</v>
      </c>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45" t="s">
        <v>271</v>
      </c>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27.0" customHeight="1">
      <c r="A118" s="13" t="s">
        <v>272</v>
      </c>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22" t="s">
        <v>273</v>
      </c>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27.75" customHeight="1">
      <c r="A120" s="13" t="s">
        <v>274</v>
      </c>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38"/>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29.25" customHeight="1">
      <c r="A122" s="13" t="s">
        <v>275</v>
      </c>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38"/>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t="s">
        <v>276</v>
      </c>
      <c r="B125" s="138" t="s">
        <v>33</v>
      </c>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t="s">
        <v>277</v>
      </c>
      <c r="B127" s="11"/>
      <c r="C127" s="11"/>
      <c r="D127" s="146">
        <v>45689.0</v>
      </c>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28" t="s">
        <v>278</v>
      </c>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51.0" customHeight="1">
      <c r="A130" s="2" t="s">
        <v>279</v>
      </c>
      <c r="F130" s="11"/>
      <c r="G130" s="11"/>
      <c r="H130" s="11"/>
      <c r="I130" s="11"/>
      <c r="J130" s="11"/>
      <c r="K130" s="11"/>
      <c r="L130" s="11"/>
      <c r="M130" s="11"/>
      <c r="N130" s="11"/>
      <c r="O130" s="11"/>
      <c r="P130" s="11"/>
      <c r="Q130" s="11"/>
      <c r="R130" s="11"/>
      <c r="S130" s="11"/>
      <c r="T130" s="11"/>
      <c r="U130" s="11"/>
      <c r="V130" s="11"/>
      <c r="W130" s="11"/>
      <c r="X130" s="11"/>
      <c r="Y130" s="11"/>
      <c r="Z130" s="11"/>
    </row>
    <row r="131" ht="93.75" customHeight="1">
      <c r="A131" s="147"/>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6" t="s">
        <v>280</v>
      </c>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25"/>
      <c r="C134" s="25"/>
      <c r="D134" s="25"/>
      <c r="E134" s="25"/>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25"/>
      <c r="C135" s="25"/>
      <c r="D135" s="25"/>
      <c r="E135" s="25"/>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25"/>
      <c r="C136" s="25"/>
      <c r="D136" s="25"/>
      <c r="E136" s="25"/>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25"/>
      <c r="C137" s="25"/>
      <c r="D137" s="25"/>
      <c r="E137" s="25"/>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25"/>
      <c r="C138" s="25"/>
      <c r="D138" s="25"/>
      <c r="E138" s="25"/>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25"/>
      <c r="C139" s="25"/>
      <c r="D139" s="25"/>
      <c r="E139" s="25"/>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25"/>
      <c r="C140" s="25"/>
      <c r="D140" s="25"/>
      <c r="E140" s="25"/>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25"/>
      <c r="C141" s="25"/>
      <c r="D141" s="25"/>
      <c r="E141" s="25"/>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48" t="s">
        <v>281</v>
      </c>
      <c r="B142" s="25"/>
      <c r="C142" s="25"/>
      <c r="D142" s="25"/>
      <c r="E142" s="25"/>
      <c r="F142" s="11"/>
      <c r="G142" s="11"/>
      <c r="H142" s="11"/>
      <c r="I142" s="11"/>
      <c r="J142" s="11"/>
      <c r="K142" s="11"/>
      <c r="L142" s="11"/>
      <c r="M142" s="11"/>
      <c r="N142" s="11"/>
      <c r="O142" s="11"/>
      <c r="P142" s="11"/>
      <c r="Q142" s="11"/>
      <c r="R142" s="11"/>
      <c r="S142" s="11"/>
      <c r="T142" s="11"/>
      <c r="U142" s="11"/>
      <c r="V142" s="11"/>
      <c r="W142" s="11"/>
      <c r="X142" s="11"/>
      <c r="Y142" s="11"/>
      <c r="Z142" s="11"/>
    </row>
    <row r="143" ht="71.25" customHeight="1">
      <c r="A143" s="27"/>
      <c r="B143" s="25"/>
      <c r="C143" s="25"/>
      <c r="D143" s="25"/>
      <c r="E143" s="25"/>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39" t="s">
        <v>282</v>
      </c>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3.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69.0" customHeight="1">
      <c r="A146" s="98" t="s">
        <v>283</v>
      </c>
      <c r="F146" s="11"/>
      <c r="G146" s="11"/>
      <c r="H146" s="11"/>
      <c r="I146" s="11"/>
      <c r="J146" s="11"/>
      <c r="K146" s="11"/>
      <c r="L146" s="11"/>
      <c r="M146" s="11"/>
      <c r="N146" s="11"/>
      <c r="O146" s="11"/>
      <c r="P146" s="11"/>
      <c r="Q146" s="11"/>
      <c r="R146" s="11"/>
      <c r="S146" s="11"/>
      <c r="T146" s="11"/>
      <c r="U146" s="11"/>
      <c r="V146" s="11"/>
      <c r="W146" s="11"/>
      <c r="X146" s="11"/>
      <c r="Y146" s="11"/>
      <c r="Z146" s="11"/>
    </row>
    <row r="147" ht="24.75" customHeight="1">
      <c r="A147" s="149" t="s">
        <v>284</v>
      </c>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98" t="s">
        <v>285</v>
      </c>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49" t="s">
        <v>286</v>
      </c>
      <c r="B149" s="13"/>
      <c r="C149" s="13"/>
      <c r="D149" s="13"/>
      <c r="E149" s="13"/>
      <c r="F149" s="11"/>
      <c r="G149" s="11"/>
      <c r="H149" s="11"/>
      <c r="I149" s="11"/>
      <c r="J149" s="11"/>
      <c r="K149" s="11"/>
      <c r="L149" s="11"/>
      <c r="M149" s="11"/>
      <c r="N149" s="11"/>
      <c r="O149" s="11"/>
      <c r="P149" s="11"/>
      <c r="Q149" s="11"/>
      <c r="R149" s="11"/>
      <c r="S149" s="11"/>
      <c r="T149" s="11"/>
      <c r="U149" s="11"/>
      <c r="V149" s="11"/>
      <c r="W149" s="11"/>
      <c r="X149" s="11"/>
      <c r="Y149" s="11"/>
      <c r="Z149" s="11"/>
    </row>
    <row r="150" ht="53.25" customHeight="1">
      <c r="A150" s="2" t="s">
        <v>287</v>
      </c>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 t="s">
        <v>288</v>
      </c>
      <c r="C152" s="1" t="s">
        <v>289</v>
      </c>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22" t="s">
        <v>290</v>
      </c>
      <c r="B153" s="123">
        <v>0.33</v>
      </c>
      <c r="C153" s="136">
        <v>140.0</v>
      </c>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22" t="s">
        <v>291</v>
      </c>
      <c r="B154" s="123">
        <v>0.11</v>
      </c>
      <c r="C154" s="136">
        <v>45.0</v>
      </c>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38.25" customHeight="1">
      <c r="A156" s="98" t="s">
        <v>292</v>
      </c>
      <c r="F156" s="11"/>
      <c r="G156" s="11"/>
      <c r="H156" s="11"/>
      <c r="I156" s="11"/>
      <c r="J156" s="11"/>
      <c r="K156" s="11"/>
      <c r="L156" s="11"/>
      <c r="M156" s="11"/>
      <c r="N156" s="11"/>
      <c r="O156" s="11"/>
      <c r="P156" s="11"/>
      <c r="Q156" s="11"/>
      <c r="R156" s="11"/>
      <c r="S156" s="11"/>
      <c r="T156" s="11"/>
      <c r="U156" s="11"/>
      <c r="V156" s="11"/>
      <c r="W156" s="11"/>
      <c r="X156" s="11"/>
      <c r="Y156" s="11"/>
      <c r="Z156" s="11"/>
    </row>
    <row r="157" ht="5.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60.75" customHeight="1">
      <c r="A158" s="150" t="s">
        <v>293</v>
      </c>
      <c r="B158" s="76" t="s">
        <v>294</v>
      </c>
      <c r="C158" s="76" t="s">
        <v>295</v>
      </c>
      <c r="D158" s="76" t="s">
        <v>296</v>
      </c>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3" t="s">
        <v>297</v>
      </c>
      <c r="B159" s="151">
        <v>1230.0</v>
      </c>
      <c r="C159" s="151">
        <v>1320.0</v>
      </c>
      <c r="D159" s="151">
        <v>1390.0</v>
      </c>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3" t="s">
        <v>298</v>
      </c>
      <c r="B160" s="151">
        <v>630.0</v>
      </c>
      <c r="C160" s="151">
        <v>670.0</v>
      </c>
      <c r="D160" s="151">
        <v>710.0</v>
      </c>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3" t="s">
        <v>299</v>
      </c>
      <c r="B161" s="151">
        <v>600.0</v>
      </c>
      <c r="C161" s="151">
        <v>640.0</v>
      </c>
      <c r="D161" s="151">
        <v>690.0</v>
      </c>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3" t="s">
        <v>300</v>
      </c>
      <c r="B162" s="151">
        <v>28.0</v>
      </c>
      <c r="C162" s="151">
        <v>30.0</v>
      </c>
      <c r="D162" s="151">
        <v>31.0</v>
      </c>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3" t="s">
        <v>301</v>
      </c>
      <c r="B163" s="151">
        <v>25.0</v>
      </c>
      <c r="C163" s="151">
        <v>26.0</v>
      </c>
      <c r="D163" s="151">
        <v>30.0</v>
      </c>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3" t="s">
        <v>302</v>
      </c>
      <c r="B164" s="151">
        <v>27.0</v>
      </c>
      <c r="C164" s="151">
        <v>30.0</v>
      </c>
      <c r="D164" s="151">
        <v>33.0</v>
      </c>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3" t="s">
        <v>303</v>
      </c>
      <c r="B165" s="151"/>
      <c r="C165" s="151"/>
      <c r="D165" s="15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3" t="s">
        <v>304</v>
      </c>
      <c r="B166" s="151"/>
      <c r="C166" s="151"/>
      <c r="D166" s="15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3" t="s">
        <v>305</v>
      </c>
      <c r="B167" s="151"/>
      <c r="C167" s="151"/>
      <c r="D167" s="15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52" t="s">
        <v>306</v>
      </c>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53" t="s">
        <v>307</v>
      </c>
      <c r="B169" s="154" t="s">
        <v>308</v>
      </c>
      <c r="C169" s="53" t="s">
        <v>309</v>
      </c>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55" t="s">
        <v>310</v>
      </c>
      <c r="B170" s="156">
        <v>0.34285714285714286</v>
      </c>
      <c r="C170" s="157">
        <v>0.22857142857142856</v>
      </c>
      <c r="D170" s="11"/>
      <c r="E170" s="158"/>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55" t="s">
        <v>311</v>
      </c>
      <c r="B171" s="156">
        <v>0.5428571428571428</v>
      </c>
      <c r="C171" s="157">
        <v>0.55</v>
      </c>
      <c r="D171" s="11"/>
      <c r="E171" s="158"/>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55" t="s">
        <v>312</v>
      </c>
      <c r="B172" s="156">
        <v>0.10714285714285714</v>
      </c>
      <c r="C172" s="157">
        <v>0.22142857142857142</v>
      </c>
      <c r="D172" s="11"/>
      <c r="E172" s="158"/>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55" t="s">
        <v>313</v>
      </c>
      <c r="B173" s="156">
        <v>0.007142857142857143</v>
      </c>
      <c r="C173" s="157">
        <v>0.0</v>
      </c>
      <c r="D173" s="11"/>
      <c r="E173" s="158"/>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55" t="s">
        <v>314</v>
      </c>
      <c r="B174" s="156">
        <v>0.0</v>
      </c>
      <c r="C174" s="157">
        <v>0.0</v>
      </c>
      <c r="D174" s="11"/>
      <c r="E174" s="158"/>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55" t="s">
        <v>315</v>
      </c>
      <c r="B175" s="156">
        <v>0.0</v>
      </c>
      <c r="C175" s="157">
        <v>0.0</v>
      </c>
      <c r="D175" s="11"/>
      <c r="E175" s="158"/>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59" t="s">
        <v>133</v>
      </c>
      <c r="B176" s="160">
        <f t="shared" ref="B176:C176" si="2">SUM(B170:B175)</f>
        <v>1</v>
      </c>
      <c r="C176" s="161">
        <f t="shared" si="2"/>
        <v>1</v>
      </c>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53" t="s">
        <v>307</v>
      </c>
      <c r="B178" s="154" t="s">
        <v>316</v>
      </c>
      <c r="C178" s="11"/>
      <c r="D178" s="153" t="s">
        <v>307</v>
      </c>
      <c r="E178" s="154" t="s">
        <v>317</v>
      </c>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55" t="s">
        <v>318</v>
      </c>
      <c r="B179" s="156">
        <v>0.24285714285714285</v>
      </c>
      <c r="C179" s="11"/>
      <c r="D179" s="162" t="s">
        <v>319</v>
      </c>
      <c r="E179" s="156">
        <v>0.5777777777777777</v>
      </c>
      <c r="F179" s="11"/>
      <c r="G179" s="158"/>
      <c r="H179" s="11"/>
      <c r="I179" s="11"/>
      <c r="J179" s="11"/>
      <c r="K179" s="11"/>
      <c r="L179" s="11"/>
      <c r="M179" s="11"/>
      <c r="N179" s="11"/>
      <c r="O179" s="11"/>
      <c r="P179" s="11"/>
      <c r="Q179" s="11"/>
      <c r="R179" s="11"/>
      <c r="S179" s="11"/>
      <c r="T179" s="11"/>
      <c r="U179" s="11"/>
      <c r="V179" s="11"/>
      <c r="W179" s="11"/>
      <c r="X179" s="11"/>
      <c r="Y179" s="11"/>
      <c r="Z179" s="11"/>
    </row>
    <row r="180" ht="15.75" customHeight="1">
      <c r="A180" s="155" t="s">
        <v>320</v>
      </c>
      <c r="B180" s="156">
        <v>0.6214285714285714</v>
      </c>
      <c r="C180" s="11"/>
      <c r="D180" s="162" t="s">
        <v>321</v>
      </c>
      <c r="E180" s="156">
        <v>0.4</v>
      </c>
      <c r="F180" s="11"/>
      <c r="G180" s="158"/>
      <c r="H180" s="11"/>
      <c r="I180" s="11"/>
      <c r="J180" s="11"/>
      <c r="K180" s="11"/>
      <c r="L180" s="11"/>
      <c r="M180" s="11"/>
      <c r="N180" s="11"/>
      <c r="O180" s="11"/>
      <c r="P180" s="11"/>
      <c r="Q180" s="11"/>
      <c r="R180" s="11"/>
      <c r="S180" s="11"/>
      <c r="T180" s="11"/>
      <c r="U180" s="11"/>
      <c r="V180" s="11"/>
      <c r="W180" s="11"/>
      <c r="X180" s="11"/>
      <c r="Y180" s="11"/>
      <c r="Z180" s="11"/>
    </row>
    <row r="181" ht="15.75" customHeight="1">
      <c r="A181" s="155" t="s">
        <v>322</v>
      </c>
      <c r="B181" s="156">
        <v>0.1357142857142857</v>
      </c>
      <c r="C181" s="11"/>
      <c r="D181" s="162" t="s">
        <v>323</v>
      </c>
      <c r="E181" s="156">
        <v>0.0</v>
      </c>
      <c r="F181" s="11"/>
      <c r="G181" s="158"/>
      <c r="H181" s="11"/>
      <c r="I181" s="11"/>
      <c r="J181" s="11"/>
      <c r="K181" s="11"/>
      <c r="L181" s="11"/>
      <c r="M181" s="11"/>
      <c r="N181" s="11"/>
      <c r="O181" s="11"/>
      <c r="P181" s="11"/>
      <c r="Q181" s="11"/>
      <c r="R181" s="11"/>
      <c r="S181" s="11"/>
      <c r="T181" s="11"/>
      <c r="U181" s="11"/>
      <c r="V181" s="11"/>
      <c r="W181" s="11"/>
      <c r="X181" s="11"/>
      <c r="Y181" s="11"/>
      <c r="Z181" s="11"/>
    </row>
    <row r="182" ht="15.75" customHeight="1">
      <c r="A182" s="155" t="s">
        <v>324</v>
      </c>
      <c r="B182" s="156">
        <v>0.0</v>
      </c>
      <c r="C182" s="11"/>
      <c r="D182" s="162" t="s">
        <v>325</v>
      </c>
      <c r="E182" s="156">
        <v>0.022222222222222223</v>
      </c>
      <c r="F182" s="11"/>
      <c r="G182" s="158"/>
      <c r="H182" s="11"/>
      <c r="I182" s="11"/>
      <c r="J182" s="11"/>
      <c r="K182" s="11"/>
      <c r="L182" s="11"/>
      <c r="M182" s="11"/>
      <c r="N182" s="11"/>
      <c r="O182" s="11"/>
      <c r="P182" s="11"/>
      <c r="Q182" s="11"/>
      <c r="R182" s="11"/>
      <c r="S182" s="11"/>
      <c r="T182" s="11"/>
      <c r="U182" s="11"/>
      <c r="V182" s="11"/>
      <c r="W182" s="11"/>
      <c r="X182" s="11"/>
      <c r="Y182" s="11"/>
      <c r="Z182" s="11"/>
    </row>
    <row r="183" ht="15.75" customHeight="1">
      <c r="A183" s="155" t="s">
        <v>326</v>
      </c>
      <c r="B183" s="156">
        <v>0.0</v>
      </c>
      <c r="C183" s="11"/>
      <c r="D183" s="162" t="s">
        <v>327</v>
      </c>
      <c r="E183" s="156">
        <v>0.0</v>
      </c>
      <c r="F183" s="11"/>
      <c r="G183" s="158"/>
      <c r="H183" s="11"/>
      <c r="I183" s="11"/>
      <c r="J183" s="11"/>
      <c r="K183" s="11"/>
      <c r="L183" s="11"/>
      <c r="M183" s="11"/>
      <c r="N183" s="11"/>
      <c r="O183" s="11"/>
      <c r="P183" s="11"/>
      <c r="Q183" s="11"/>
      <c r="R183" s="11"/>
      <c r="S183" s="11"/>
      <c r="T183" s="11"/>
      <c r="U183" s="11"/>
      <c r="V183" s="11"/>
      <c r="W183" s="11"/>
      <c r="X183" s="11"/>
      <c r="Y183" s="11"/>
      <c r="Z183" s="11"/>
    </row>
    <row r="184" ht="15.75" customHeight="1">
      <c r="A184" s="155" t="s">
        <v>328</v>
      </c>
      <c r="B184" s="156">
        <v>0.0</v>
      </c>
      <c r="C184" s="11"/>
      <c r="D184" s="162" t="s">
        <v>329</v>
      </c>
      <c r="E184" s="156">
        <v>0.0</v>
      </c>
      <c r="F184" s="11"/>
      <c r="G184" s="158"/>
      <c r="H184" s="11"/>
      <c r="I184" s="11"/>
      <c r="J184" s="11"/>
      <c r="K184" s="11"/>
      <c r="L184" s="11"/>
      <c r="M184" s="11"/>
      <c r="N184" s="11"/>
      <c r="O184" s="11"/>
      <c r="P184" s="11"/>
      <c r="Q184" s="11"/>
      <c r="R184" s="11"/>
      <c r="S184" s="11"/>
      <c r="T184" s="11"/>
      <c r="U184" s="11"/>
      <c r="V184" s="11"/>
      <c r="W184" s="11"/>
      <c r="X184" s="11"/>
      <c r="Y184" s="11"/>
      <c r="Z184" s="11"/>
    </row>
    <row r="185" ht="15.75" customHeight="1">
      <c r="A185" s="159" t="s">
        <v>133</v>
      </c>
      <c r="B185" s="160">
        <f>SUM(B179:B184)</f>
        <v>1</v>
      </c>
      <c r="C185" s="11"/>
      <c r="D185" s="163" t="s">
        <v>133</v>
      </c>
      <c r="E185" s="160">
        <f>SUM(E179:E184)</f>
        <v>1</v>
      </c>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53" t="s">
        <v>307</v>
      </c>
      <c r="B188" s="164" t="s">
        <v>330</v>
      </c>
      <c r="C188" s="164" t="s">
        <v>331</v>
      </c>
      <c r="D188" s="164" t="s">
        <v>332</v>
      </c>
      <c r="E188" s="164" t="s">
        <v>333</v>
      </c>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62" t="s">
        <v>319</v>
      </c>
      <c r="B189" s="157">
        <v>0.5333333333333333</v>
      </c>
      <c r="C189" s="157">
        <v>0.26666666666666666</v>
      </c>
      <c r="D189" s="165"/>
      <c r="E189" s="165"/>
      <c r="F189" s="11"/>
      <c r="G189" s="158"/>
      <c r="H189" s="11"/>
      <c r="I189" s="11"/>
      <c r="J189" s="11"/>
      <c r="K189" s="11"/>
      <c r="L189" s="11"/>
      <c r="M189" s="11"/>
      <c r="N189" s="11"/>
      <c r="O189" s="11"/>
      <c r="P189" s="11"/>
      <c r="Q189" s="11"/>
      <c r="R189" s="11"/>
      <c r="S189" s="11"/>
      <c r="T189" s="11"/>
      <c r="U189" s="11"/>
      <c r="V189" s="11"/>
      <c r="W189" s="11"/>
      <c r="X189" s="11"/>
      <c r="Y189" s="11"/>
      <c r="Z189" s="11"/>
    </row>
    <row r="190" ht="15.75" customHeight="1">
      <c r="A190" s="162" t="s">
        <v>321</v>
      </c>
      <c r="B190" s="157">
        <v>0.4222222222222222</v>
      </c>
      <c r="C190" s="157">
        <v>0.6</v>
      </c>
      <c r="D190" s="165"/>
      <c r="E190" s="165"/>
      <c r="F190" s="11"/>
      <c r="G190" s="158"/>
      <c r="H190" s="11"/>
      <c r="I190" s="11"/>
      <c r="J190" s="11"/>
      <c r="K190" s="11"/>
      <c r="L190" s="11"/>
      <c r="M190" s="11"/>
      <c r="N190" s="11"/>
      <c r="O190" s="11"/>
      <c r="P190" s="11"/>
      <c r="Q190" s="11"/>
      <c r="R190" s="11"/>
      <c r="S190" s="11"/>
      <c r="T190" s="11"/>
      <c r="U190" s="11"/>
      <c r="V190" s="11"/>
      <c r="W190" s="11"/>
      <c r="X190" s="11"/>
      <c r="Y190" s="11"/>
      <c r="Z190" s="11"/>
    </row>
    <row r="191" ht="15.75" customHeight="1">
      <c r="A191" s="162" t="s">
        <v>323</v>
      </c>
      <c r="B191" s="157">
        <v>0.022222222222222223</v>
      </c>
      <c r="C191" s="157">
        <v>0.1111111111111111</v>
      </c>
      <c r="D191" s="165"/>
      <c r="E191" s="165"/>
      <c r="F191" s="11"/>
      <c r="G191" s="158"/>
      <c r="H191" s="11"/>
      <c r="I191" s="11"/>
      <c r="J191" s="11"/>
      <c r="K191" s="11"/>
      <c r="L191" s="11"/>
      <c r="M191" s="11"/>
      <c r="N191" s="11"/>
      <c r="O191" s="11"/>
      <c r="P191" s="11"/>
      <c r="Q191" s="11"/>
      <c r="R191" s="11"/>
      <c r="S191" s="11"/>
      <c r="T191" s="11"/>
      <c r="U191" s="11"/>
      <c r="V191" s="11"/>
      <c r="W191" s="11"/>
      <c r="X191" s="11"/>
      <c r="Y191" s="11"/>
      <c r="Z191" s="11"/>
    </row>
    <row r="192" ht="15.75" customHeight="1">
      <c r="A192" s="162" t="s">
        <v>325</v>
      </c>
      <c r="B192" s="157">
        <v>0.022222222222222223</v>
      </c>
      <c r="C192" s="157">
        <v>0.022222222222222223</v>
      </c>
      <c r="D192" s="165"/>
      <c r="E192" s="165"/>
      <c r="F192" s="11"/>
      <c r="G192" s="158"/>
      <c r="H192" s="11"/>
      <c r="I192" s="11"/>
      <c r="J192" s="11"/>
      <c r="K192" s="11"/>
      <c r="L192" s="11"/>
      <c r="M192" s="11"/>
      <c r="N192" s="11"/>
      <c r="O192" s="11"/>
      <c r="P192" s="11"/>
      <c r="Q192" s="11"/>
      <c r="R192" s="11"/>
      <c r="S192" s="11"/>
      <c r="T192" s="11"/>
      <c r="U192" s="11"/>
      <c r="V192" s="11"/>
      <c r="W192" s="11"/>
      <c r="X192" s="11"/>
      <c r="Y192" s="11"/>
      <c r="Z192" s="11"/>
    </row>
    <row r="193" ht="15.75" customHeight="1">
      <c r="A193" s="162" t="s">
        <v>327</v>
      </c>
      <c r="B193" s="157">
        <v>0.0</v>
      </c>
      <c r="C193" s="157">
        <v>0.0</v>
      </c>
      <c r="D193" s="165"/>
      <c r="E193" s="165"/>
      <c r="F193" s="11"/>
      <c r="G193" s="158"/>
      <c r="H193" s="11"/>
      <c r="I193" s="11"/>
      <c r="J193" s="11"/>
      <c r="K193" s="11"/>
      <c r="L193" s="11"/>
      <c r="M193" s="11"/>
      <c r="N193" s="11"/>
      <c r="O193" s="11"/>
      <c r="P193" s="11"/>
      <c r="Q193" s="11"/>
      <c r="R193" s="11"/>
      <c r="S193" s="11"/>
      <c r="T193" s="11"/>
      <c r="U193" s="11"/>
      <c r="V193" s="11"/>
      <c r="W193" s="11"/>
      <c r="X193" s="11"/>
      <c r="Y193" s="11"/>
      <c r="Z193" s="11"/>
    </row>
    <row r="194" ht="15.75" customHeight="1">
      <c r="A194" s="162" t="s">
        <v>329</v>
      </c>
      <c r="B194" s="157">
        <v>0.0</v>
      </c>
      <c r="C194" s="157">
        <v>0.0</v>
      </c>
      <c r="D194" s="165"/>
      <c r="E194" s="165"/>
      <c r="F194" s="11"/>
      <c r="G194" s="158"/>
      <c r="H194" s="11"/>
      <c r="I194" s="11"/>
      <c r="J194" s="11"/>
      <c r="K194" s="11"/>
      <c r="L194" s="11"/>
      <c r="M194" s="11"/>
      <c r="N194" s="11"/>
      <c r="O194" s="11"/>
      <c r="P194" s="11"/>
      <c r="Q194" s="11"/>
      <c r="R194" s="11"/>
      <c r="S194" s="11"/>
      <c r="T194" s="11"/>
      <c r="U194" s="11"/>
      <c r="V194" s="11"/>
      <c r="W194" s="11"/>
      <c r="X194" s="11"/>
      <c r="Y194" s="11"/>
      <c r="Z194" s="11"/>
    </row>
    <row r="195" ht="15.75" customHeight="1">
      <c r="A195" s="163" t="s">
        <v>133</v>
      </c>
      <c r="B195" s="161">
        <f t="shared" ref="B195:E195" si="3">SUM(B189:B194)</f>
        <v>1</v>
      </c>
      <c r="C195" s="161">
        <f t="shared" si="3"/>
        <v>1</v>
      </c>
      <c r="D195" s="161">
        <f t="shared" si="3"/>
        <v>0</v>
      </c>
      <c r="E195" s="161">
        <f t="shared" si="3"/>
        <v>0</v>
      </c>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39" t="s">
        <v>334</v>
      </c>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38.25" customHeight="1">
      <c r="A198" s="98" t="s">
        <v>335</v>
      </c>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66" t="s">
        <v>336</v>
      </c>
      <c r="B200" s="167" t="s">
        <v>337</v>
      </c>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34.5" customHeight="1">
      <c r="A201" s="153" t="s">
        <v>338</v>
      </c>
      <c r="B201" s="156">
        <v>0.3819444444444444</v>
      </c>
      <c r="C201" s="11"/>
      <c r="D201" s="11"/>
      <c r="E201" s="11"/>
      <c r="F201" s="11"/>
      <c r="G201" s="158"/>
      <c r="H201" s="11"/>
      <c r="I201" s="11"/>
      <c r="J201" s="11"/>
      <c r="K201" s="11"/>
      <c r="L201" s="11"/>
      <c r="M201" s="11"/>
      <c r="N201" s="11"/>
      <c r="O201" s="11"/>
      <c r="P201" s="11"/>
      <c r="Q201" s="11"/>
      <c r="R201" s="11"/>
      <c r="S201" s="11"/>
      <c r="T201" s="11"/>
      <c r="U201" s="11"/>
      <c r="V201" s="11"/>
      <c r="W201" s="11"/>
      <c r="X201" s="11"/>
      <c r="Y201" s="11"/>
      <c r="Z201" s="11"/>
    </row>
    <row r="202" ht="34.5" customHeight="1">
      <c r="A202" s="153" t="s">
        <v>339</v>
      </c>
      <c r="B202" s="156">
        <v>0.7361111111111112</v>
      </c>
      <c r="C202" s="11"/>
      <c r="D202" s="11"/>
      <c r="E202" s="11"/>
      <c r="F202" s="11"/>
      <c r="G202" s="158"/>
      <c r="H202" s="11"/>
      <c r="I202" s="11"/>
      <c r="J202" s="11"/>
      <c r="K202" s="11"/>
      <c r="L202" s="11"/>
      <c r="M202" s="11"/>
      <c r="N202" s="11"/>
      <c r="O202" s="11"/>
      <c r="P202" s="11"/>
      <c r="Q202" s="11"/>
      <c r="R202" s="11"/>
      <c r="S202" s="11"/>
      <c r="T202" s="11"/>
      <c r="U202" s="11"/>
      <c r="V202" s="11"/>
      <c r="W202" s="11"/>
      <c r="X202" s="11"/>
      <c r="Y202" s="11"/>
      <c r="Z202" s="11"/>
    </row>
    <row r="203" ht="34.5" customHeight="1">
      <c r="A203" s="153" t="s">
        <v>340</v>
      </c>
      <c r="B203" s="156">
        <v>0.9444444444444444</v>
      </c>
      <c r="C203" s="11"/>
      <c r="D203" s="77" t="s">
        <v>341</v>
      </c>
      <c r="F203" s="11"/>
      <c r="G203" s="158"/>
      <c r="H203" s="11"/>
      <c r="I203" s="11"/>
      <c r="J203" s="11"/>
      <c r="K203" s="11"/>
      <c r="L203" s="11"/>
      <c r="M203" s="11"/>
      <c r="N203" s="11"/>
      <c r="O203" s="11"/>
      <c r="P203" s="11"/>
      <c r="Q203" s="11"/>
      <c r="R203" s="11"/>
      <c r="S203" s="11"/>
      <c r="T203" s="11"/>
      <c r="U203" s="11"/>
      <c r="V203" s="11"/>
      <c r="W203" s="11"/>
      <c r="X203" s="11"/>
      <c r="Y203" s="11"/>
      <c r="Z203" s="11"/>
    </row>
    <row r="204" ht="34.5" customHeight="1">
      <c r="A204" s="153" t="s">
        <v>342</v>
      </c>
      <c r="B204" s="156">
        <v>0.05555555555555555</v>
      </c>
      <c r="C204" s="11"/>
      <c r="F204" s="11"/>
      <c r="G204" s="158"/>
      <c r="H204" s="11"/>
      <c r="I204" s="11"/>
      <c r="J204" s="11"/>
      <c r="K204" s="11"/>
      <c r="L204" s="11"/>
      <c r="M204" s="11"/>
      <c r="N204" s="11"/>
      <c r="O204" s="11"/>
      <c r="P204" s="11"/>
      <c r="Q204" s="11"/>
      <c r="R204" s="11"/>
      <c r="S204" s="11"/>
      <c r="T204" s="11"/>
      <c r="U204" s="11"/>
      <c r="V204" s="11"/>
      <c r="W204" s="11"/>
      <c r="X204" s="11"/>
      <c r="Y204" s="11"/>
      <c r="Z204" s="11"/>
    </row>
    <row r="205" ht="34.5" customHeight="1">
      <c r="A205" s="153" t="s">
        <v>343</v>
      </c>
      <c r="B205" s="156">
        <v>0.013888888888888888</v>
      </c>
      <c r="C205" s="11"/>
      <c r="D205" s="11"/>
      <c r="E205" s="11"/>
      <c r="F205" s="11"/>
      <c r="G205" s="158"/>
      <c r="H205" s="11"/>
      <c r="I205" s="11"/>
      <c r="J205" s="11"/>
      <c r="K205" s="11"/>
      <c r="L205" s="11"/>
      <c r="M205" s="11"/>
      <c r="N205" s="11"/>
      <c r="O205" s="11"/>
      <c r="P205" s="11"/>
      <c r="Q205" s="11"/>
      <c r="R205" s="11"/>
      <c r="S205" s="11"/>
      <c r="T205" s="11"/>
      <c r="U205" s="11"/>
      <c r="V205" s="11"/>
      <c r="W205" s="11"/>
      <c r="X205" s="11"/>
      <c r="Y205" s="11"/>
      <c r="Z205" s="11"/>
    </row>
    <row r="206" ht="34.5" customHeight="1">
      <c r="A206" s="153" t="s">
        <v>344</v>
      </c>
      <c r="B206" s="156">
        <v>0.3372365339578454</v>
      </c>
      <c r="C206" s="11"/>
      <c r="D206" s="11"/>
      <c r="E206" s="11"/>
      <c r="F206" s="11"/>
      <c r="G206" s="158"/>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39" t="s">
        <v>345</v>
      </c>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39.75" customHeight="1">
      <c r="A212" s="168" t="s">
        <v>346</v>
      </c>
      <c r="F212" s="11"/>
      <c r="G212" s="11"/>
      <c r="H212" s="11"/>
      <c r="I212" s="11"/>
      <c r="J212" s="11"/>
      <c r="K212" s="11"/>
      <c r="L212" s="11"/>
      <c r="M212" s="11"/>
      <c r="N212" s="11"/>
      <c r="O212" s="11"/>
      <c r="P212" s="11"/>
      <c r="Q212" s="11"/>
      <c r="R212" s="11"/>
      <c r="S212" s="11"/>
      <c r="T212" s="11"/>
      <c r="U212" s="11"/>
      <c r="V212" s="11"/>
      <c r="W212" s="11"/>
      <c r="X212" s="11"/>
      <c r="Y212" s="11"/>
      <c r="Z212" s="11"/>
    </row>
    <row r="213" ht="23.25" customHeight="1">
      <c r="A213" s="169" t="s">
        <v>347</v>
      </c>
      <c r="F213" s="11"/>
      <c r="G213" s="11"/>
      <c r="H213" s="11"/>
      <c r="I213" s="11"/>
      <c r="J213" s="11"/>
      <c r="K213" s="11"/>
      <c r="L213" s="11"/>
      <c r="M213" s="11"/>
      <c r="N213" s="11"/>
      <c r="O213" s="11"/>
      <c r="P213" s="11"/>
      <c r="Q213" s="11"/>
      <c r="R213" s="11"/>
      <c r="S213" s="11"/>
      <c r="T213" s="11"/>
      <c r="U213" s="11"/>
      <c r="V213" s="11"/>
      <c r="W213" s="11"/>
      <c r="X213" s="11"/>
      <c r="Y213" s="11"/>
      <c r="Z213" s="11"/>
    </row>
    <row r="214" ht="54.0" customHeight="1">
      <c r="A214" s="169" t="s">
        <v>348</v>
      </c>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70"/>
      <c r="C216" s="170"/>
      <c r="D216" s="11"/>
      <c r="E216" s="17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84" t="s">
        <v>307</v>
      </c>
      <c r="B217" s="77" t="s">
        <v>349</v>
      </c>
      <c r="C217" s="77" t="s">
        <v>350</v>
      </c>
      <c r="D217" s="77" t="s">
        <v>351</v>
      </c>
      <c r="F217" s="11"/>
      <c r="G217" s="11"/>
      <c r="H217" s="11"/>
      <c r="I217" s="11"/>
      <c r="J217" s="11"/>
      <c r="K217" s="11"/>
      <c r="L217" s="11"/>
      <c r="M217" s="11"/>
      <c r="N217" s="11"/>
      <c r="O217" s="11"/>
      <c r="P217" s="11"/>
      <c r="Q217" s="11"/>
      <c r="R217" s="11"/>
      <c r="S217" s="11"/>
      <c r="T217" s="11"/>
      <c r="U217" s="11"/>
      <c r="V217" s="11"/>
      <c r="W217" s="11"/>
      <c r="X217" s="11"/>
      <c r="Y217" s="11"/>
      <c r="Z217" s="11"/>
    </row>
    <row r="218" ht="17.25" customHeight="1">
      <c r="A218" s="99" t="s">
        <v>352</v>
      </c>
      <c r="B218" s="172">
        <v>0.08648648648648649</v>
      </c>
      <c r="C218" s="172">
        <v>0.024793388429752067</v>
      </c>
      <c r="D218" s="172">
        <v>0.05152224824355972</v>
      </c>
      <c r="F218" s="11"/>
      <c r="G218" s="158"/>
      <c r="H218" s="11"/>
      <c r="I218" s="11"/>
      <c r="J218" s="11"/>
      <c r="K218" s="11"/>
      <c r="L218" s="11"/>
      <c r="M218" s="11"/>
      <c r="N218" s="11"/>
      <c r="O218" s="11"/>
      <c r="P218" s="11"/>
      <c r="Q218" s="11"/>
      <c r="R218" s="11"/>
      <c r="S218" s="11"/>
      <c r="T218" s="11"/>
      <c r="U218" s="11"/>
      <c r="V218" s="11"/>
      <c r="W218" s="11"/>
      <c r="X218" s="11"/>
      <c r="Y218" s="11"/>
      <c r="Z218" s="11"/>
    </row>
    <row r="219" ht="15.75" customHeight="1">
      <c r="A219" s="99" t="s">
        <v>353</v>
      </c>
      <c r="B219" s="172">
        <v>0.35135135135135137</v>
      </c>
      <c r="C219" s="172">
        <v>0.256198347107438</v>
      </c>
      <c r="D219" s="172">
        <v>0.297423887587822</v>
      </c>
      <c r="F219" s="11"/>
      <c r="G219" s="158"/>
      <c r="H219" s="11"/>
      <c r="I219" s="11"/>
      <c r="J219" s="11"/>
      <c r="K219" s="11"/>
      <c r="L219" s="11"/>
      <c r="M219" s="11"/>
      <c r="N219" s="11"/>
      <c r="O219" s="11"/>
      <c r="P219" s="11"/>
      <c r="Q219" s="11"/>
      <c r="R219" s="11"/>
      <c r="S219" s="11"/>
      <c r="T219" s="11"/>
      <c r="U219" s="11"/>
      <c r="V219" s="11"/>
      <c r="W219" s="11"/>
      <c r="X219" s="11"/>
      <c r="Y219" s="11"/>
      <c r="Z219" s="11"/>
    </row>
    <row r="220" ht="15.75" customHeight="1">
      <c r="A220" s="99" t="s">
        <v>354</v>
      </c>
      <c r="B220" s="172">
        <v>0.2918918918918919</v>
      </c>
      <c r="C220" s="172">
        <v>0.30991735537190085</v>
      </c>
      <c r="D220" s="172">
        <v>0.30210772833723654</v>
      </c>
      <c r="F220" s="11"/>
      <c r="G220" s="158"/>
      <c r="H220" s="11"/>
      <c r="I220" s="11"/>
      <c r="J220" s="11"/>
      <c r="K220" s="11"/>
      <c r="L220" s="11"/>
      <c r="M220" s="11"/>
      <c r="N220" s="11"/>
      <c r="O220" s="11"/>
      <c r="P220" s="11"/>
      <c r="Q220" s="11"/>
      <c r="R220" s="11"/>
      <c r="S220" s="11"/>
      <c r="T220" s="11"/>
      <c r="U220" s="11"/>
      <c r="V220" s="11"/>
      <c r="W220" s="11"/>
      <c r="X220" s="11"/>
      <c r="Y220" s="11"/>
      <c r="Z220" s="11"/>
    </row>
    <row r="221" ht="15.75" customHeight="1">
      <c r="A221" s="99" t="s">
        <v>355</v>
      </c>
      <c r="B221" s="172">
        <v>0.0918918918918919</v>
      </c>
      <c r="C221" s="172">
        <v>0.19421487603305784</v>
      </c>
      <c r="D221" s="172">
        <v>0.14988290398126464</v>
      </c>
      <c r="F221" s="11"/>
      <c r="G221" s="158"/>
      <c r="H221" s="11"/>
      <c r="I221" s="11"/>
      <c r="J221" s="11"/>
      <c r="K221" s="11"/>
      <c r="L221" s="11"/>
      <c r="M221" s="11"/>
      <c r="N221" s="11"/>
      <c r="O221" s="11"/>
      <c r="P221" s="11"/>
      <c r="Q221" s="11"/>
      <c r="R221" s="11"/>
      <c r="S221" s="11"/>
      <c r="T221" s="11"/>
      <c r="U221" s="11"/>
      <c r="V221" s="11"/>
      <c r="W221" s="11"/>
      <c r="X221" s="11"/>
      <c r="Y221" s="11"/>
      <c r="Z221" s="11"/>
    </row>
    <row r="222" ht="15.75" customHeight="1">
      <c r="A222" s="99" t="s">
        <v>356</v>
      </c>
      <c r="B222" s="172">
        <v>0.11351351351351352</v>
      </c>
      <c r="C222" s="172">
        <v>0.13636363636363635</v>
      </c>
      <c r="D222" s="172">
        <v>0.12646370023419204</v>
      </c>
      <c r="F222" s="11"/>
      <c r="G222" s="158"/>
      <c r="H222" s="11"/>
      <c r="I222" s="11"/>
      <c r="J222" s="11"/>
      <c r="K222" s="11"/>
      <c r="L222" s="11"/>
      <c r="M222" s="11"/>
      <c r="N222" s="11"/>
      <c r="O222" s="11"/>
      <c r="P222" s="11"/>
      <c r="Q222" s="11"/>
      <c r="R222" s="11"/>
      <c r="S222" s="11"/>
      <c r="T222" s="11"/>
      <c r="U222" s="11"/>
      <c r="V222" s="11"/>
      <c r="W222" s="11"/>
      <c r="X222" s="11"/>
      <c r="Y222" s="11"/>
      <c r="Z222" s="11"/>
    </row>
    <row r="223" ht="15.75" customHeight="1">
      <c r="A223" s="99" t="s">
        <v>357</v>
      </c>
      <c r="B223" s="172">
        <v>0.05405405405405406</v>
      </c>
      <c r="C223" s="172">
        <v>0.0743801652892562</v>
      </c>
      <c r="D223" s="172">
        <v>0.06557377049180328</v>
      </c>
      <c r="F223" s="11"/>
      <c r="G223" s="158"/>
      <c r="H223" s="11"/>
      <c r="I223" s="11"/>
      <c r="J223" s="11"/>
      <c r="K223" s="11"/>
      <c r="L223" s="11"/>
      <c r="M223" s="11"/>
      <c r="N223" s="11"/>
      <c r="O223" s="11"/>
      <c r="P223" s="11"/>
      <c r="Q223" s="11"/>
      <c r="R223" s="11"/>
      <c r="S223" s="11"/>
      <c r="T223" s="11"/>
      <c r="U223" s="11"/>
      <c r="V223" s="11"/>
      <c r="W223" s="11"/>
      <c r="X223" s="11"/>
      <c r="Y223" s="11"/>
      <c r="Z223" s="11"/>
    </row>
    <row r="224" ht="15.75" customHeight="1">
      <c r="A224" s="99" t="s">
        <v>358</v>
      </c>
      <c r="B224" s="172">
        <v>0.010810810810810811</v>
      </c>
      <c r="C224" s="172">
        <v>0.004132231404958678</v>
      </c>
      <c r="D224" s="172">
        <v>0.00702576112412178</v>
      </c>
      <c r="F224" s="11"/>
      <c r="G224" s="158"/>
      <c r="H224" s="11"/>
      <c r="I224" s="11"/>
      <c r="J224" s="11"/>
      <c r="K224" s="11"/>
      <c r="L224" s="11"/>
      <c r="M224" s="11"/>
      <c r="N224" s="11"/>
      <c r="O224" s="11"/>
      <c r="P224" s="11"/>
      <c r="Q224" s="11"/>
      <c r="R224" s="11"/>
      <c r="S224" s="11"/>
      <c r="T224" s="11"/>
      <c r="U224" s="11"/>
      <c r="V224" s="11"/>
      <c r="W224" s="11"/>
      <c r="X224" s="11"/>
      <c r="Y224" s="11"/>
      <c r="Z224" s="11"/>
    </row>
    <row r="225" ht="15.75" customHeight="1">
      <c r="A225" s="99" t="s">
        <v>359</v>
      </c>
      <c r="B225" s="172">
        <v>0.0</v>
      </c>
      <c r="C225" s="172">
        <v>0.0</v>
      </c>
      <c r="D225" s="172">
        <v>0.0</v>
      </c>
      <c r="F225" s="11"/>
      <c r="G225" s="158"/>
      <c r="H225" s="11"/>
      <c r="I225" s="11"/>
      <c r="J225" s="11"/>
      <c r="K225" s="11"/>
      <c r="L225" s="11"/>
      <c r="M225" s="11"/>
      <c r="N225" s="11"/>
      <c r="O225" s="11"/>
      <c r="P225" s="11"/>
      <c r="Q225" s="11"/>
      <c r="R225" s="11"/>
      <c r="S225" s="11"/>
      <c r="T225" s="11"/>
      <c r="U225" s="11"/>
      <c r="V225" s="11"/>
      <c r="W225" s="11"/>
      <c r="X225" s="11"/>
      <c r="Y225" s="11"/>
      <c r="Z225" s="11"/>
    </row>
    <row r="226" ht="15.75" customHeight="1">
      <c r="A226" s="99" t="s">
        <v>360</v>
      </c>
      <c r="B226" s="172">
        <v>0.0</v>
      </c>
      <c r="C226" s="172">
        <v>0.0</v>
      </c>
      <c r="D226" s="172">
        <v>0.0</v>
      </c>
      <c r="F226" s="11"/>
      <c r="G226" s="158"/>
      <c r="H226" s="11"/>
      <c r="I226" s="11"/>
      <c r="J226" s="11"/>
      <c r="K226" s="11"/>
      <c r="L226" s="11"/>
      <c r="M226" s="11"/>
      <c r="N226" s="11"/>
      <c r="O226" s="11"/>
      <c r="P226" s="11"/>
      <c r="Q226" s="11"/>
      <c r="R226" s="11"/>
      <c r="S226" s="11"/>
      <c r="T226" s="11"/>
      <c r="U226" s="11"/>
      <c r="V226" s="11"/>
      <c r="W226" s="11"/>
      <c r="X226" s="11"/>
      <c r="Y226" s="11"/>
      <c r="Z226" s="11"/>
    </row>
    <row r="227" ht="15.75" customHeight="1">
      <c r="A227" s="173" t="s">
        <v>133</v>
      </c>
      <c r="B227" s="174">
        <f t="shared" ref="B227:D227" si="4">SUM(B218:B226)</f>
        <v>1</v>
      </c>
      <c r="C227" s="174">
        <f t="shared" si="4"/>
        <v>1</v>
      </c>
      <c r="D227" s="174">
        <f t="shared" si="4"/>
        <v>1</v>
      </c>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75" t="s">
        <v>361</v>
      </c>
      <c r="E229" s="176"/>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E230" s="176"/>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76"/>
      <c r="C231" s="176"/>
      <c r="D231" s="176"/>
      <c r="E231" s="176"/>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39" t="s">
        <v>362</v>
      </c>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77" t="s">
        <v>363</v>
      </c>
      <c r="B237" s="11"/>
      <c r="C237" s="11"/>
      <c r="D237" s="178">
        <v>3.55</v>
      </c>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77"/>
      <c r="B238" s="11"/>
      <c r="C238" s="11"/>
      <c r="D238" s="84"/>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79" t="s">
        <v>364</v>
      </c>
      <c r="B239" s="11"/>
      <c r="C239" s="11"/>
      <c r="D239" s="157">
        <v>1.0</v>
      </c>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39"/>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39" t="s">
        <v>365</v>
      </c>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t="s">
        <v>366</v>
      </c>
      <c r="B248" s="22" t="s">
        <v>33</v>
      </c>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76" t="s">
        <v>367</v>
      </c>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3" t="s">
        <v>368</v>
      </c>
      <c r="B251" s="180">
        <v>50.0</v>
      </c>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3" t="s">
        <v>369</v>
      </c>
      <c r="B253" s="22" t="s">
        <v>33</v>
      </c>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32.25" customHeight="1">
      <c r="A255" s="2" t="s">
        <v>370</v>
      </c>
      <c r="B255" s="138" t="s">
        <v>371</v>
      </c>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5" t="s">
        <v>372</v>
      </c>
      <c r="B257" s="138" t="s">
        <v>33</v>
      </c>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39" t="s">
        <v>373</v>
      </c>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t="s">
        <v>374</v>
      </c>
      <c r="B262" s="22" t="s">
        <v>33</v>
      </c>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t="s">
        <v>375</v>
      </c>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28" t="s">
        <v>376</v>
      </c>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94" t="s">
        <v>377</v>
      </c>
      <c r="B267" s="181">
        <v>45323.0</v>
      </c>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94" t="s">
        <v>378</v>
      </c>
      <c r="B268" s="181">
        <v>45627.0</v>
      </c>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39" t="s">
        <v>379</v>
      </c>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t="s">
        <v>380</v>
      </c>
      <c r="B273" s="22" t="s">
        <v>213</v>
      </c>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39" t="s">
        <v>381</v>
      </c>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t="s">
        <v>382</v>
      </c>
      <c r="B277" s="11"/>
      <c r="C277" s="138" t="s">
        <v>213</v>
      </c>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t="s">
        <v>383</v>
      </c>
      <c r="B279" s="11"/>
      <c r="C279" s="182"/>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t="s">
        <v>384</v>
      </c>
      <c r="B281" s="11"/>
      <c r="C281" s="11"/>
      <c r="D281" s="182">
        <v>45366.0</v>
      </c>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39" t="s">
        <v>385</v>
      </c>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t="s">
        <v>386</v>
      </c>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83" t="s">
        <v>387</v>
      </c>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33.75" customHeight="1">
      <c r="A289" s="184" t="s">
        <v>388</v>
      </c>
      <c r="C289" s="15"/>
      <c r="D289" s="15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49" t="s">
        <v>389</v>
      </c>
      <c r="C290" s="15"/>
      <c r="D290" s="182">
        <v>45413.0</v>
      </c>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23"/>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t="s">
        <v>390</v>
      </c>
      <c r="B292" s="23"/>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23"/>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41.0" customHeight="1">
      <c r="A294" s="27"/>
      <c r="B294" s="23"/>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23"/>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23"/>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23"/>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23"/>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t="s">
        <v>391</v>
      </c>
      <c r="B299" s="181">
        <v>45413.0</v>
      </c>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23"/>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t="s">
        <v>392</v>
      </c>
      <c r="B301" s="180">
        <v>400.0</v>
      </c>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23"/>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t="s">
        <v>393</v>
      </c>
      <c r="B303" s="22" t="s">
        <v>213</v>
      </c>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39" t="s">
        <v>394</v>
      </c>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t="s">
        <v>395</v>
      </c>
      <c r="B308" s="11"/>
      <c r="C308" s="22" t="s">
        <v>33</v>
      </c>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t="s">
        <v>396</v>
      </c>
      <c r="B310" s="2"/>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2"/>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85" t="s">
        <v>397</v>
      </c>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2"/>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39" t="s">
        <v>398</v>
      </c>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32.25" customHeight="1">
      <c r="A316" s="2" t="s">
        <v>399</v>
      </c>
      <c r="C316" s="138" t="s">
        <v>213</v>
      </c>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86" t="s">
        <v>400</v>
      </c>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39" t="s">
        <v>401</v>
      </c>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98" t="s">
        <v>402</v>
      </c>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C324" s="138" t="s">
        <v>33</v>
      </c>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48" t="s">
        <v>403</v>
      </c>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94" t="s">
        <v>404</v>
      </c>
      <c r="B329" s="181">
        <v>45611.0</v>
      </c>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94" t="s">
        <v>405</v>
      </c>
      <c r="B330" s="181">
        <v>45641.0</v>
      </c>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94"/>
      <c r="B331" s="187"/>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94" t="s">
        <v>406</v>
      </c>
      <c r="B332" s="181">
        <v>45323.0</v>
      </c>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94" t="s">
        <v>407</v>
      </c>
      <c r="B333" s="181">
        <v>45337.0</v>
      </c>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48" t="s">
        <v>408</v>
      </c>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94" t="s">
        <v>409</v>
      </c>
      <c r="B336" s="136">
        <v>266.0</v>
      </c>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94" t="s">
        <v>410</v>
      </c>
      <c r="B337" s="136">
        <v>199.0</v>
      </c>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94"/>
      <c r="B338" s="188"/>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94" t="s">
        <v>411</v>
      </c>
      <c r="B339" s="25"/>
      <c r="C339" s="25"/>
      <c r="D339" s="25"/>
      <c r="E339" s="25"/>
      <c r="F339" s="11"/>
      <c r="G339" s="11"/>
      <c r="H339" s="11"/>
      <c r="I339" s="11"/>
      <c r="J339" s="11"/>
      <c r="K339" s="11"/>
      <c r="L339" s="11"/>
      <c r="M339" s="11"/>
      <c r="N339" s="11"/>
      <c r="O339" s="11"/>
      <c r="P339" s="11"/>
      <c r="Q339" s="11"/>
      <c r="R339" s="11"/>
      <c r="S339" s="11"/>
      <c r="T339" s="11"/>
      <c r="U339" s="11"/>
      <c r="V339" s="11"/>
      <c r="W339" s="11"/>
      <c r="X339" s="11"/>
      <c r="Y339" s="11"/>
      <c r="Z339" s="11"/>
    </row>
    <row r="340" ht="68.25" customHeight="1">
      <c r="A340" s="27"/>
      <c r="B340" s="25"/>
      <c r="C340" s="25"/>
      <c r="D340" s="25"/>
      <c r="E340" s="25"/>
      <c r="F340" s="11"/>
      <c r="G340" s="11"/>
      <c r="H340" s="11"/>
      <c r="I340" s="11"/>
      <c r="J340" s="11"/>
      <c r="K340" s="11"/>
      <c r="L340" s="11"/>
      <c r="M340" s="11"/>
      <c r="N340" s="11"/>
      <c r="O340" s="11"/>
      <c r="P340" s="11"/>
      <c r="Q340" s="11"/>
      <c r="R340" s="11"/>
      <c r="S340" s="11"/>
      <c r="T340" s="11"/>
      <c r="U340" s="11"/>
      <c r="V340" s="11"/>
      <c r="W340" s="11"/>
      <c r="X340" s="11"/>
      <c r="Y340" s="11"/>
      <c r="Z340" s="11"/>
    </row>
    <row r="341" ht="30.75" customHeight="1">
      <c r="A341" s="2"/>
      <c r="B341" s="25"/>
      <c r="C341" s="25"/>
      <c r="D341" s="25"/>
      <c r="E341" s="25"/>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39" t="s">
        <v>412</v>
      </c>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2" t="s">
        <v>413</v>
      </c>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C345" s="22" t="s">
        <v>33</v>
      </c>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48" t="s">
        <v>414</v>
      </c>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3" t="s">
        <v>415</v>
      </c>
      <c r="B349" s="181">
        <v>45627.0</v>
      </c>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3" t="s">
        <v>416</v>
      </c>
      <c r="B350" s="181">
        <v>45323.0</v>
      </c>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2" t="s">
        <v>417</v>
      </c>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B353" s="22" t="s">
        <v>213</v>
      </c>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48" t="s">
        <v>408</v>
      </c>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94" t="s">
        <v>418</v>
      </c>
      <c r="B356" s="136">
        <v>0.0</v>
      </c>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94" t="s">
        <v>419</v>
      </c>
      <c r="B357" s="136">
        <v>0.0</v>
      </c>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94" t="s">
        <v>420</v>
      </c>
      <c r="B358" s="129">
        <v>0.0</v>
      </c>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45" t="s">
        <v>421</v>
      </c>
      <c r="B365" s="9"/>
      <c r="C365" s="9"/>
      <c r="D365" s="9"/>
      <c r="E365" s="10"/>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27">
    <mergeCell ref="A1:E1"/>
    <mergeCell ref="A3:E3"/>
    <mergeCell ref="A52:E52"/>
    <mergeCell ref="A57:E57"/>
    <mergeCell ref="A79:C79"/>
    <mergeCell ref="A87:E88"/>
    <mergeCell ref="A115:C115"/>
    <mergeCell ref="A130:E130"/>
    <mergeCell ref="A146:E146"/>
    <mergeCell ref="A147:E147"/>
    <mergeCell ref="A148:E148"/>
    <mergeCell ref="A150:E150"/>
    <mergeCell ref="A156:E156"/>
    <mergeCell ref="A198:E198"/>
    <mergeCell ref="A290:C290"/>
    <mergeCell ref="A316:B316"/>
    <mergeCell ref="A323:B326"/>
    <mergeCell ref="A344:B346"/>
    <mergeCell ref="A352:A353"/>
    <mergeCell ref="A365:E365"/>
    <mergeCell ref="D203:E204"/>
    <mergeCell ref="A212:E212"/>
    <mergeCell ref="A213:E213"/>
    <mergeCell ref="A214:E214"/>
    <mergeCell ref="E216:E227"/>
    <mergeCell ref="A229:D230"/>
    <mergeCell ref="A289:C289"/>
  </mergeCells>
  <conditionalFormatting sqref="B185">
    <cfRule type="cellIs" dxfId="0" priority="1" operator="greaterThan">
      <formula>1</formula>
    </cfRule>
  </conditionalFormatting>
  <conditionalFormatting sqref="B201:B206">
    <cfRule type="cellIs" dxfId="0" priority="2" operator="greaterThan">
      <formula>1</formula>
    </cfRule>
  </conditionalFormatting>
  <conditionalFormatting sqref="B176:C176">
    <cfRule type="cellIs" dxfId="0" priority="3" operator="greaterThan">
      <formula>1</formula>
    </cfRule>
  </conditionalFormatting>
  <conditionalFormatting sqref="B227:D227">
    <cfRule type="cellIs" dxfId="0" priority="4" operator="greaterThan">
      <formula>1</formula>
    </cfRule>
  </conditionalFormatting>
  <conditionalFormatting sqref="B195:E195">
    <cfRule type="cellIs" dxfId="0" priority="5" operator="greaterThan">
      <formula>1</formula>
    </cfRule>
  </conditionalFormatting>
  <conditionalFormatting sqref="E185">
    <cfRule type="cellIs" dxfId="0" priority="6" operator="greaterThan">
      <formula>1</formula>
    </cfRule>
  </conditionalFormatting>
  <dataValidations>
    <dataValidation type="decimal" allowBlank="1" showInputMessage="1" showErrorMessage="1" prompt="Invalid Score Range - Score must be between 400 - 1600. " sqref="B159:D159">
      <formula1>400.0</formula1>
      <formula2>1600.0</formula2>
    </dataValidation>
    <dataValidation type="decimal" allowBlank="1" showInputMessage="1" showErrorMessage="1" prompt="Invalid Score Range - Score must be between 0 - 36. " sqref="B162:D167">
      <formula1>0.0</formula1>
      <formula2>36.0</formula2>
    </dataValidation>
    <dataValidation type="decimal" allowBlank="1" showErrorMessage="1" sqref="B32:B34">
      <formula1>0.0</formula1>
      <formula2>1.0E10</formula2>
    </dataValidation>
    <dataValidation type="decimal" allowBlank="1" showInputMessage="1" showErrorMessage="1" prompt="Invalid Score Range - Score must be between 200 - 800. " sqref="B160:D161">
      <formula1>200.0</formula1>
      <formula2>800.0</formula2>
    </dataValidation>
    <dataValidation type="decimal" allowBlank="1" showErrorMessage="1" sqref="D289">
      <formula1>0.0</formula1>
      <formula2>50.0</formula2>
    </dataValidation>
    <dataValidation type="decimal" allowBlank="1" showErrorMessage="1" sqref="B59:C70">
      <formula1>0.0</formula1>
      <formula2>1000000.0</formula2>
    </dataValidation>
    <dataValidation type="custom" allowBlank="1" showInputMessage="1" showErrorMessage="1" prompt="Incorrect Format - Cell must contain numeric value (percentage). " sqref="B189:E194">
      <formula1>ISNUMBER(B189:E194)</formula1>
    </dataValidation>
    <dataValidation type="decimal" allowBlank="1" showErrorMessage="1" sqref="B20:D22">
      <formula1>0.0</formula1>
      <formula2>1.0E11</formula2>
    </dataValidation>
  </dataValidations>
  <printOptions/>
  <pageMargins bottom="0.75" footer="0.0" header="0.0" left="0.7" right="0.7" top="0.75"/>
  <pageSetup orientation="landscape"/>
  <headerFooter>
    <oddHeader>&amp;C  </oddHeader>
    <oddFooter>&amp;C       </oddFooter>
  </headerFooter>
  <rowBreaks count="3" manualBreakCount="3">
    <brk id="320" man="1"/>
    <brk id="341" man="1"/>
    <brk id="143"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1.0"/>
    <col customWidth="1" min="2" max="2" width="15.0"/>
    <col customWidth="1" min="3" max="5" width="11.44"/>
    <col customWidth="1" min="6" max="6" width="37.0"/>
    <col customWidth="1" min="7" max="7" width="10.0"/>
    <col customWidth="1" min="8" max="9" width="10.78"/>
    <col customWidth="1" min="10" max="26" width="11.0"/>
  </cols>
  <sheetData>
    <row r="1" ht="15.75" customHeight="1">
      <c r="A1" s="8" t="s">
        <v>422</v>
      </c>
      <c r="B1" s="9"/>
      <c r="C1" s="9"/>
      <c r="D1" s="9"/>
      <c r="E1" s="9"/>
      <c r="F1" s="9"/>
      <c r="G1" s="10"/>
      <c r="H1" s="12"/>
      <c r="I1" s="11"/>
      <c r="J1" s="11"/>
      <c r="K1" s="11"/>
      <c r="L1" s="11"/>
      <c r="M1" s="11"/>
      <c r="N1" s="11"/>
      <c r="O1" s="11"/>
      <c r="P1" s="11"/>
      <c r="Q1" s="11"/>
      <c r="R1" s="11"/>
      <c r="S1" s="11"/>
      <c r="T1" s="11"/>
      <c r="U1" s="11"/>
      <c r="V1" s="11"/>
      <c r="W1" s="11"/>
      <c r="X1" s="11"/>
      <c r="Y1" s="11"/>
      <c r="Z1" s="11"/>
    </row>
    <row r="2" ht="15.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423</v>
      </c>
      <c r="B3" s="11"/>
      <c r="C3" s="11"/>
      <c r="D3" s="11"/>
      <c r="E3" s="11"/>
      <c r="F3" s="11"/>
      <c r="G3" s="11"/>
      <c r="H3" s="11"/>
      <c r="I3" s="11"/>
      <c r="J3" s="11"/>
      <c r="K3" s="11"/>
      <c r="L3" s="11"/>
      <c r="M3" s="11"/>
      <c r="N3" s="11"/>
      <c r="O3" s="11"/>
      <c r="P3" s="11"/>
      <c r="Q3" s="11"/>
      <c r="R3" s="11"/>
      <c r="S3" s="11"/>
      <c r="T3" s="11"/>
      <c r="U3" s="11"/>
      <c r="V3" s="11"/>
      <c r="W3" s="11"/>
      <c r="X3" s="11"/>
      <c r="Y3" s="11"/>
      <c r="Z3" s="11"/>
    </row>
    <row r="4" ht="15.75" customHeight="1">
      <c r="A4" s="11"/>
      <c r="B4" s="11"/>
      <c r="C4" s="11"/>
      <c r="D4" s="11"/>
      <c r="E4" s="11"/>
      <c r="F4" s="189" t="s">
        <v>424</v>
      </c>
      <c r="H4" s="190"/>
      <c r="I4" s="11"/>
      <c r="J4" s="11"/>
      <c r="K4" s="11"/>
      <c r="L4" s="11"/>
      <c r="M4" s="11"/>
      <c r="N4" s="11"/>
      <c r="O4" s="11"/>
      <c r="P4" s="11"/>
      <c r="Q4" s="11"/>
      <c r="R4" s="11"/>
      <c r="S4" s="11"/>
      <c r="T4" s="11"/>
      <c r="U4" s="11"/>
      <c r="V4" s="11"/>
      <c r="W4" s="11"/>
      <c r="X4" s="11"/>
      <c r="Y4" s="11"/>
      <c r="Z4" s="11"/>
    </row>
    <row r="5" ht="15.75" customHeight="1">
      <c r="A5" s="11" t="s">
        <v>425</v>
      </c>
      <c r="B5" s="11"/>
      <c r="C5" s="11"/>
      <c r="D5" s="11"/>
      <c r="E5" s="138" t="s">
        <v>33</v>
      </c>
      <c r="H5" s="190"/>
      <c r="I5" s="191"/>
      <c r="J5" s="11"/>
      <c r="K5" s="11"/>
      <c r="L5" s="11"/>
      <c r="M5" s="11"/>
      <c r="N5" s="11"/>
      <c r="O5" s="11"/>
      <c r="P5" s="11"/>
      <c r="Q5" s="11"/>
      <c r="R5" s="11"/>
      <c r="S5" s="11"/>
      <c r="T5" s="11"/>
      <c r="U5" s="11"/>
      <c r="V5" s="11"/>
      <c r="W5" s="11"/>
      <c r="X5" s="11"/>
      <c r="Y5" s="11"/>
      <c r="Z5" s="11"/>
    </row>
    <row r="6" ht="15.75" customHeight="1">
      <c r="A6" s="11"/>
      <c r="B6" s="11"/>
      <c r="C6" s="11"/>
      <c r="D6" s="11"/>
      <c r="E6" s="11"/>
      <c r="F6" s="11"/>
      <c r="G6" s="11"/>
      <c r="H6" s="11"/>
      <c r="I6" s="11"/>
      <c r="J6" s="11"/>
      <c r="K6" s="11"/>
      <c r="L6" s="11"/>
      <c r="M6" s="11"/>
      <c r="N6" s="11"/>
      <c r="O6" s="11"/>
      <c r="P6" s="11"/>
      <c r="Q6" s="11"/>
      <c r="R6" s="11"/>
      <c r="S6" s="11"/>
      <c r="T6" s="11"/>
      <c r="U6" s="11"/>
      <c r="V6" s="11"/>
      <c r="W6" s="11"/>
      <c r="X6" s="11"/>
      <c r="Y6" s="11"/>
      <c r="Z6" s="11"/>
    </row>
    <row r="7" ht="39.75" customHeight="1">
      <c r="A7" s="2" t="s">
        <v>426</v>
      </c>
      <c r="G7" s="138" t="s">
        <v>33</v>
      </c>
      <c r="H7" s="11"/>
      <c r="I7" s="25"/>
      <c r="J7" s="11"/>
      <c r="K7" s="11"/>
      <c r="L7" s="11"/>
      <c r="M7" s="11"/>
      <c r="N7" s="11"/>
      <c r="O7" s="11"/>
      <c r="P7" s="11"/>
      <c r="Q7" s="11"/>
      <c r="R7" s="11"/>
      <c r="S7" s="11"/>
      <c r="T7" s="11"/>
      <c r="U7" s="11"/>
      <c r="V7" s="11"/>
      <c r="W7" s="11"/>
      <c r="X7" s="11"/>
      <c r="Y7" s="11"/>
      <c r="Z7" s="11"/>
    </row>
    <row r="8" ht="15.75" customHeight="1">
      <c r="A8" s="25"/>
      <c r="B8" s="25"/>
      <c r="C8" s="25"/>
      <c r="D8" s="25"/>
      <c r="E8" s="25"/>
      <c r="F8" s="25"/>
      <c r="G8" s="25"/>
      <c r="H8" s="25"/>
      <c r="I8" s="25"/>
      <c r="J8" s="11"/>
      <c r="K8" s="11"/>
      <c r="L8" s="11"/>
      <c r="M8" s="11"/>
      <c r="N8" s="11"/>
      <c r="O8" s="11"/>
      <c r="P8" s="11"/>
      <c r="Q8" s="11"/>
      <c r="R8" s="11"/>
      <c r="S8" s="11"/>
      <c r="T8" s="11"/>
      <c r="U8" s="11"/>
      <c r="V8" s="11"/>
      <c r="W8" s="11"/>
      <c r="X8" s="11"/>
      <c r="Y8" s="11"/>
      <c r="Z8" s="11"/>
    </row>
    <row r="9" ht="15.75" customHeight="1">
      <c r="A9" s="12" t="s">
        <v>427</v>
      </c>
      <c r="B9" s="11"/>
      <c r="C9" s="11"/>
      <c r="D9" s="11"/>
      <c r="E9" s="11"/>
      <c r="F9" s="11"/>
      <c r="G9" s="11"/>
      <c r="H9" s="11"/>
      <c r="I9" s="11"/>
      <c r="J9" s="11"/>
      <c r="K9" s="11"/>
      <c r="L9" s="11"/>
      <c r="M9" s="11"/>
      <c r="N9" s="11"/>
      <c r="O9" s="11"/>
      <c r="P9" s="11"/>
      <c r="Q9" s="11"/>
      <c r="R9" s="11"/>
      <c r="S9" s="11"/>
      <c r="T9" s="11"/>
      <c r="U9" s="11"/>
      <c r="V9" s="11"/>
      <c r="W9" s="11"/>
      <c r="X9" s="11"/>
      <c r="Y9" s="11"/>
      <c r="Z9" s="11"/>
    </row>
    <row r="10" ht="15.75" customHeight="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ht="39.0" customHeight="1">
      <c r="A11" s="2" t="s">
        <v>428</v>
      </c>
      <c r="H11" s="25"/>
      <c r="I11" s="25"/>
      <c r="J11" s="11"/>
      <c r="K11" s="11"/>
      <c r="L11" s="11"/>
      <c r="M11" s="11"/>
      <c r="N11" s="11"/>
      <c r="O11" s="11"/>
      <c r="P11" s="11"/>
      <c r="Q11" s="11"/>
      <c r="R11" s="11"/>
      <c r="S11" s="11"/>
      <c r="T11" s="11"/>
      <c r="U11" s="11"/>
      <c r="V11" s="11"/>
      <c r="W11" s="11"/>
      <c r="X11" s="11"/>
      <c r="Y11" s="11"/>
      <c r="Z11" s="11"/>
    </row>
    <row r="12" ht="39.0" customHeight="1">
      <c r="A12" s="2"/>
      <c r="B12" s="2"/>
      <c r="C12" s="76" t="s">
        <v>429</v>
      </c>
      <c r="D12" s="76" t="s">
        <v>430</v>
      </c>
      <c r="E12" s="76" t="s">
        <v>431</v>
      </c>
      <c r="F12" s="2"/>
      <c r="G12" s="2"/>
      <c r="H12" s="2"/>
      <c r="I12" s="2"/>
      <c r="J12" s="11"/>
      <c r="K12" s="11"/>
      <c r="L12" s="11"/>
      <c r="M12" s="11"/>
      <c r="N12" s="11"/>
      <c r="O12" s="11"/>
      <c r="P12" s="11"/>
      <c r="Q12" s="11"/>
      <c r="R12" s="11"/>
      <c r="S12" s="11"/>
      <c r="T12" s="11"/>
      <c r="U12" s="11"/>
      <c r="V12" s="11"/>
      <c r="W12" s="11"/>
      <c r="X12" s="11"/>
      <c r="Y12" s="11"/>
      <c r="Z12" s="11"/>
    </row>
    <row r="13" ht="15.75" customHeight="1">
      <c r="A13" s="11"/>
      <c r="B13" s="94" t="s">
        <v>88</v>
      </c>
      <c r="C13" s="138">
        <v>58.0</v>
      </c>
      <c r="D13" s="138">
        <v>17.0</v>
      </c>
      <c r="E13" s="138">
        <v>10.0</v>
      </c>
      <c r="F13" s="11"/>
      <c r="G13" s="11"/>
      <c r="H13" s="11"/>
      <c r="I13" s="11"/>
      <c r="J13" s="11"/>
      <c r="K13" s="11"/>
      <c r="L13" s="11"/>
      <c r="M13" s="11"/>
      <c r="N13" s="11"/>
      <c r="O13" s="11"/>
      <c r="P13" s="11"/>
      <c r="Q13" s="11"/>
      <c r="R13" s="11"/>
      <c r="S13" s="11"/>
      <c r="T13" s="11"/>
      <c r="U13" s="11"/>
      <c r="V13" s="11"/>
      <c r="W13" s="11"/>
      <c r="X13" s="11"/>
      <c r="Y13" s="11"/>
      <c r="Z13" s="11"/>
    </row>
    <row r="14" ht="15.75" customHeight="1">
      <c r="A14" s="11"/>
      <c r="B14" s="94" t="s">
        <v>89</v>
      </c>
      <c r="C14" s="138">
        <v>68.0</v>
      </c>
      <c r="D14" s="138">
        <v>17.0</v>
      </c>
      <c r="E14" s="138">
        <v>10.0</v>
      </c>
      <c r="F14" s="11"/>
      <c r="G14" s="11"/>
      <c r="H14" s="11"/>
      <c r="I14" s="11"/>
      <c r="J14" s="11"/>
      <c r="K14" s="11"/>
      <c r="L14" s="11"/>
      <c r="M14" s="11"/>
      <c r="N14" s="11"/>
      <c r="O14" s="11"/>
      <c r="P14" s="11"/>
      <c r="Q14" s="11"/>
      <c r="R14" s="11"/>
      <c r="S14" s="11"/>
      <c r="T14" s="11"/>
      <c r="U14" s="11"/>
      <c r="V14" s="11"/>
      <c r="W14" s="11"/>
      <c r="X14" s="11"/>
      <c r="Y14" s="11"/>
      <c r="Z14" s="11"/>
    </row>
    <row r="15" ht="15.75" customHeight="1">
      <c r="A15" s="11"/>
      <c r="B15" s="94" t="s">
        <v>90</v>
      </c>
      <c r="C15" s="138"/>
      <c r="D15" s="138"/>
      <c r="E15" s="138"/>
      <c r="F15" s="11"/>
      <c r="G15" s="11"/>
      <c r="H15" s="11"/>
      <c r="I15" s="11"/>
      <c r="J15" s="11"/>
      <c r="K15" s="11"/>
      <c r="L15" s="11"/>
      <c r="M15" s="11"/>
      <c r="N15" s="11"/>
      <c r="O15" s="11"/>
      <c r="P15" s="11"/>
      <c r="Q15" s="11"/>
      <c r="R15" s="11"/>
      <c r="S15" s="11"/>
      <c r="T15" s="11"/>
      <c r="U15" s="11"/>
      <c r="V15" s="11"/>
      <c r="W15" s="11"/>
      <c r="X15" s="11"/>
      <c r="Y15" s="11"/>
      <c r="Z15" s="11"/>
    </row>
    <row r="16" ht="15.75" customHeight="1">
      <c r="A16" s="11"/>
      <c r="B16" s="94" t="s">
        <v>133</v>
      </c>
      <c r="C16" s="192">
        <f t="shared" ref="C16:E16" si="1">SUM(C13:C15)</f>
        <v>126</v>
      </c>
      <c r="D16" s="192">
        <f t="shared" si="1"/>
        <v>34</v>
      </c>
      <c r="E16" s="192">
        <f t="shared" si="1"/>
        <v>20</v>
      </c>
      <c r="F16" s="11"/>
      <c r="G16" s="11"/>
      <c r="H16" s="11"/>
      <c r="I16" s="11"/>
      <c r="J16" s="11"/>
      <c r="K16" s="11"/>
      <c r="L16" s="11"/>
      <c r="M16" s="11"/>
      <c r="N16" s="11"/>
      <c r="O16" s="11"/>
      <c r="P16" s="11"/>
      <c r="Q16" s="11"/>
      <c r="R16" s="11"/>
      <c r="S16" s="11"/>
      <c r="T16" s="11"/>
      <c r="U16" s="11"/>
      <c r="V16" s="11"/>
      <c r="W16" s="11"/>
      <c r="X16" s="11"/>
      <c r="Y16" s="11"/>
      <c r="Z16" s="11"/>
    </row>
    <row r="17" ht="15.7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5.7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5.75" customHeight="1">
      <c r="A19" s="12" t="s">
        <v>432</v>
      </c>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5.7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5.75" customHeight="1">
      <c r="A21" s="11" t="s">
        <v>433</v>
      </c>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5.7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5.7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15.7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5.7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12" t="s">
        <v>434</v>
      </c>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ht="35.25" customHeight="1">
      <c r="A31" s="2" t="s">
        <v>435</v>
      </c>
      <c r="G31" s="138" t="s">
        <v>213</v>
      </c>
      <c r="H31" s="11"/>
      <c r="I31" s="11"/>
      <c r="J31" s="11"/>
      <c r="K31" s="11"/>
      <c r="L31" s="11"/>
      <c r="M31" s="11"/>
      <c r="N31" s="11"/>
      <c r="O31" s="11"/>
      <c r="P31" s="11"/>
      <c r="Q31" s="11"/>
      <c r="R31" s="11"/>
      <c r="S31" s="11"/>
      <c r="T31" s="11"/>
      <c r="U31" s="11"/>
      <c r="V31" s="11"/>
      <c r="W31" s="11"/>
      <c r="X31" s="11"/>
      <c r="Y31" s="11"/>
      <c r="Z31" s="11"/>
    </row>
    <row r="32" ht="15.7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11" t="s">
        <v>436</v>
      </c>
      <c r="B33" s="11"/>
      <c r="C33" s="11"/>
      <c r="D33" s="11"/>
      <c r="E33" s="11"/>
      <c r="F33" s="11"/>
      <c r="G33" s="84"/>
      <c r="H33" s="84"/>
      <c r="I33" s="11"/>
      <c r="J33" s="11"/>
      <c r="K33" s="11"/>
      <c r="L33" s="11"/>
      <c r="M33" s="11"/>
      <c r="N33" s="11"/>
      <c r="O33" s="11"/>
      <c r="P33" s="11"/>
      <c r="Q33" s="11"/>
      <c r="R33" s="11"/>
      <c r="S33" s="11"/>
      <c r="T33" s="11"/>
      <c r="U33" s="11"/>
      <c r="V33" s="11"/>
      <c r="W33" s="11"/>
      <c r="X33" s="11"/>
      <c r="Y33" s="11"/>
      <c r="Z33" s="11"/>
    </row>
    <row r="34" ht="24.0" customHeight="1">
      <c r="A34" s="11"/>
      <c r="B34" s="193" t="s">
        <v>437</v>
      </c>
      <c r="C34" s="194"/>
      <c r="D34" s="11"/>
      <c r="E34" s="195" t="s">
        <v>438</v>
      </c>
      <c r="F34" s="138"/>
      <c r="G34" s="77"/>
      <c r="H34" s="11"/>
      <c r="I34" s="11"/>
      <c r="J34" s="11"/>
      <c r="K34" s="11"/>
      <c r="L34" s="11"/>
      <c r="M34" s="11"/>
      <c r="N34" s="11"/>
      <c r="O34" s="11"/>
      <c r="P34" s="11"/>
      <c r="Q34" s="11"/>
      <c r="R34" s="11"/>
      <c r="S34" s="11"/>
      <c r="T34" s="11"/>
      <c r="U34" s="11"/>
      <c r="V34" s="11"/>
      <c r="W34" s="11"/>
      <c r="X34" s="11"/>
      <c r="Y34" s="11"/>
      <c r="Z34" s="11"/>
    </row>
    <row r="35" ht="15.7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12" t="s">
        <v>439</v>
      </c>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11" t="s">
        <v>440</v>
      </c>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11"/>
      <c r="B39" s="28" t="s">
        <v>441</v>
      </c>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94" t="s">
        <v>442</v>
      </c>
      <c r="E41" s="11"/>
      <c r="F41" s="138" t="s">
        <v>443</v>
      </c>
      <c r="G41" s="11"/>
      <c r="H41" s="11"/>
      <c r="I41" s="11"/>
      <c r="J41" s="11"/>
      <c r="K41" s="11"/>
      <c r="L41" s="11"/>
      <c r="M41" s="11"/>
      <c r="N41" s="11"/>
      <c r="O41" s="11"/>
      <c r="P41" s="11"/>
      <c r="Q41" s="11"/>
      <c r="R41" s="11"/>
      <c r="S41" s="11"/>
      <c r="T41" s="11"/>
      <c r="U41" s="11"/>
      <c r="V41" s="11"/>
      <c r="W41" s="11"/>
      <c r="X41" s="11"/>
      <c r="Y41" s="11"/>
      <c r="Z41" s="11"/>
    </row>
    <row r="42" ht="15.75" customHeight="1">
      <c r="A42" s="94" t="s">
        <v>444</v>
      </c>
      <c r="E42" s="11"/>
      <c r="F42" s="138" t="s">
        <v>443</v>
      </c>
      <c r="G42" s="11"/>
      <c r="H42" s="11"/>
      <c r="I42" s="11"/>
      <c r="J42" s="11"/>
      <c r="K42" s="11"/>
      <c r="L42" s="11"/>
      <c r="M42" s="11"/>
      <c r="N42" s="11"/>
      <c r="O42" s="11"/>
      <c r="P42" s="11"/>
      <c r="Q42" s="11"/>
      <c r="R42" s="11"/>
      <c r="S42" s="11"/>
      <c r="T42" s="11"/>
      <c r="U42" s="11"/>
      <c r="V42" s="11"/>
      <c r="W42" s="11"/>
      <c r="X42" s="11"/>
      <c r="Y42" s="11"/>
      <c r="Z42" s="11"/>
    </row>
    <row r="43" ht="15.75" customHeight="1">
      <c r="A43" s="94" t="s">
        <v>445</v>
      </c>
      <c r="E43" s="11"/>
      <c r="F43" s="138" t="s">
        <v>443</v>
      </c>
      <c r="G43" s="11"/>
      <c r="H43" s="11"/>
      <c r="I43" s="11"/>
      <c r="J43" s="11"/>
      <c r="K43" s="11"/>
      <c r="L43" s="11"/>
      <c r="M43" s="11"/>
      <c r="N43" s="11"/>
      <c r="O43" s="11"/>
      <c r="P43" s="11"/>
      <c r="Q43" s="11"/>
      <c r="R43" s="11"/>
      <c r="S43" s="11"/>
      <c r="T43" s="11"/>
      <c r="U43" s="11"/>
      <c r="V43" s="11"/>
      <c r="W43" s="11"/>
      <c r="X43" s="11"/>
      <c r="Y43" s="11"/>
      <c r="Z43" s="11"/>
    </row>
    <row r="44" ht="15.75" customHeight="1">
      <c r="A44" s="94" t="s">
        <v>255</v>
      </c>
      <c r="E44" s="11"/>
      <c r="F44" s="138" t="s">
        <v>443</v>
      </c>
      <c r="G44" s="11"/>
      <c r="H44" s="11"/>
      <c r="I44" s="11"/>
      <c r="J44" s="11"/>
      <c r="K44" s="11"/>
      <c r="L44" s="11"/>
      <c r="M44" s="11"/>
      <c r="N44" s="11"/>
      <c r="O44" s="11"/>
      <c r="P44" s="11"/>
      <c r="Q44" s="11"/>
      <c r="R44" s="11"/>
      <c r="S44" s="11"/>
      <c r="T44" s="11"/>
      <c r="U44" s="11"/>
      <c r="V44" s="11"/>
      <c r="W44" s="11"/>
      <c r="X44" s="11"/>
      <c r="Y44" s="11"/>
      <c r="Z44" s="11"/>
    </row>
    <row r="45" ht="15.75" customHeight="1">
      <c r="A45" s="94" t="s">
        <v>446</v>
      </c>
      <c r="E45" s="11"/>
      <c r="F45" s="138" t="s">
        <v>447</v>
      </c>
      <c r="G45" s="11"/>
      <c r="H45" s="11"/>
      <c r="I45" s="11"/>
      <c r="J45" s="11"/>
      <c r="K45" s="11"/>
      <c r="L45" s="11"/>
      <c r="M45" s="11"/>
      <c r="N45" s="11"/>
      <c r="O45" s="11"/>
      <c r="P45" s="11"/>
      <c r="Q45" s="11"/>
      <c r="R45" s="11"/>
      <c r="S45" s="11"/>
      <c r="T45" s="11"/>
      <c r="U45" s="11"/>
      <c r="V45" s="11"/>
      <c r="W45" s="11"/>
      <c r="X45" s="11"/>
      <c r="Y45" s="11"/>
      <c r="Z45" s="11"/>
    </row>
    <row r="46" ht="15.75" customHeight="1">
      <c r="A46" s="94" t="s">
        <v>448</v>
      </c>
      <c r="E46" s="11"/>
      <c r="F46" s="138" t="s">
        <v>443</v>
      </c>
      <c r="G46" s="11"/>
      <c r="H46" s="11"/>
      <c r="I46" s="11"/>
      <c r="J46" s="11"/>
      <c r="K46" s="11"/>
      <c r="L46" s="11"/>
      <c r="M46" s="11"/>
      <c r="N46" s="11"/>
      <c r="O46" s="11"/>
      <c r="P46" s="11"/>
      <c r="Q46" s="11"/>
      <c r="R46" s="11"/>
      <c r="S46" s="11"/>
      <c r="T46" s="11"/>
      <c r="U46" s="11"/>
      <c r="V46" s="11"/>
      <c r="W46" s="11"/>
      <c r="X46" s="11"/>
      <c r="Y46" s="11"/>
      <c r="Z46" s="11"/>
    </row>
    <row r="47" ht="15.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2" t="s">
        <v>449</v>
      </c>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1" t="s">
        <v>450</v>
      </c>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94" t="s">
        <v>451</v>
      </c>
      <c r="E52" s="194">
        <v>2.5</v>
      </c>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2" t="s">
        <v>452</v>
      </c>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t="s">
        <v>453</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94" t="s">
        <v>451</v>
      </c>
      <c r="E57" s="194"/>
      <c r="F57" s="11"/>
      <c r="G57" s="11"/>
      <c r="H57" s="11"/>
      <c r="I57" s="11"/>
      <c r="J57" s="11"/>
      <c r="K57" s="11"/>
      <c r="L57" s="11"/>
      <c r="M57" s="11"/>
      <c r="N57" s="11"/>
      <c r="O57" s="11"/>
      <c r="P57" s="11"/>
      <c r="Q57" s="11"/>
      <c r="R57" s="11"/>
      <c r="S57" s="11"/>
      <c r="T57" s="11"/>
      <c r="U57" s="11"/>
      <c r="V57" s="11"/>
      <c r="W57" s="11"/>
      <c r="X57" s="11"/>
      <c r="Y57" s="11"/>
      <c r="Z57" s="11"/>
    </row>
    <row r="58" ht="15.75" customHeight="1">
      <c r="A58" s="12" t="s">
        <v>454</v>
      </c>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14.75" customHeight="1">
      <c r="A59" s="11"/>
      <c r="B59" s="11"/>
      <c r="C59" s="11"/>
      <c r="D59" s="11"/>
      <c r="E59" s="11"/>
      <c r="F59" s="143"/>
      <c r="G59" s="11"/>
      <c r="H59" s="11"/>
      <c r="I59" s="11"/>
      <c r="J59" s="11"/>
      <c r="K59" s="11"/>
      <c r="L59" s="11"/>
      <c r="M59" s="11"/>
      <c r="N59" s="11"/>
      <c r="O59" s="11"/>
      <c r="P59" s="11"/>
      <c r="Q59" s="11"/>
      <c r="R59" s="11"/>
      <c r="S59" s="11"/>
      <c r="T59" s="11"/>
      <c r="U59" s="11"/>
      <c r="V59" s="11"/>
      <c r="W59" s="11"/>
      <c r="X59" s="11"/>
      <c r="Y59" s="11"/>
      <c r="Z59" s="11"/>
    </row>
    <row r="60" ht="15.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2" t="s">
        <v>455</v>
      </c>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24.0" customHeight="1">
      <c r="A62" s="2" t="s">
        <v>456</v>
      </c>
      <c r="G62" s="25"/>
      <c r="H62" s="25"/>
      <c r="I62" s="11"/>
      <c r="J62" s="11"/>
      <c r="K62" s="11"/>
      <c r="L62" s="11"/>
      <c r="M62" s="11"/>
      <c r="N62" s="11"/>
      <c r="O62" s="11"/>
      <c r="P62" s="11"/>
      <c r="Q62" s="11"/>
      <c r="R62" s="11"/>
      <c r="S62" s="11"/>
      <c r="T62" s="11"/>
      <c r="U62" s="11"/>
      <c r="V62" s="11"/>
      <c r="W62" s="11"/>
      <c r="X62" s="11"/>
      <c r="Y62" s="11"/>
      <c r="Z62" s="11"/>
    </row>
    <row r="63" ht="24.0" customHeight="1">
      <c r="G63" s="25"/>
      <c r="H63" s="25"/>
      <c r="I63" s="11"/>
      <c r="J63" s="11"/>
      <c r="K63" s="11"/>
      <c r="L63" s="11"/>
      <c r="M63" s="11"/>
      <c r="N63" s="11"/>
      <c r="O63" s="11"/>
      <c r="P63" s="11"/>
      <c r="Q63" s="11"/>
      <c r="R63" s="11"/>
      <c r="S63" s="11"/>
      <c r="T63" s="11"/>
      <c r="U63" s="11"/>
      <c r="V63" s="11"/>
      <c r="W63" s="11"/>
      <c r="X63" s="11"/>
      <c r="Y63" s="11"/>
      <c r="Z63" s="11"/>
    </row>
    <row r="64" ht="15.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76" t="s">
        <v>378</v>
      </c>
      <c r="C65" s="76" t="s">
        <v>457</v>
      </c>
      <c r="D65" s="76" t="s">
        <v>458</v>
      </c>
      <c r="E65" s="76" t="s">
        <v>459</v>
      </c>
      <c r="F65" s="76" t="s">
        <v>460</v>
      </c>
      <c r="G65" s="11"/>
      <c r="H65" s="11"/>
      <c r="I65" s="11"/>
      <c r="J65" s="11"/>
      <c r="K65" s="11"/>
      <c r="L65" s="11"/>
      <c r="M65" s="11"/>
      <c r="N65" s="11"/>
      <c r="O65" s="11"/>
      <c r="P65" s="11"/>
      <c r="Q65" s="11"/>
      <c r="R65" s="11"/>
      <c r="S65" s="11"/>
      <c r="T65" s="11"/>
      <c r="U65" s="11"/>
      <c r="V65" s="11"/>
      <c r="W65" s="11"/>
      <c r="X65" s="11"/>
      <c r="Y65" s="11"/>
      <c r="Z65" s="11"/>
    </row>
    <row r="66" ht="15.75" customHeight="1">
      <c r="A66" s="122" t="s">
        <v>461</v>
      </c>
      <c r="B66" s="181"/>
      <c r="C66" s="181">
        <v>45458.0</v>
      </c>
      <c r="D66" s="181"/>
      <c r="E66" s="181"/>
      <c r="F66" s="11"/>
      <c r="G66" s="11"/>
      <c r="H66" s="11"/>
      <c r="I66" s="11"/>
      <c r="J66" s="11"/>
      <c r="K66" s="11"/>
      <c r="L66" s="11"/>
      <c r="M66" s="11"/>
      <c r="N66" s="11"/>
      <c r="O66" s="11"/>
      <c r="P66" s="11"/>
      <c r="Q66" s="11"/>
      <c r="R66" s="11"/>
      <c r="S66" s="11"/>
      <c r="T66" s="11"/>
      <c r="U66" s="11"/>
      <c r="V66" s="11"/>
      <c r="W66" s="11"/>
      <c r="X66" s="11"/>
      <c r="Y66" s="11"/>
      <c r="Z66" s="11"/>
    </row>
    <row r="67" ht="15.75" customHeight="1">
      <c r="A67" s="122" t="s">
        <v>462</v>
      </c>
      <c r="B67" s="181"/>
      <c r="C67" s="181"/>
      <c r="D67" s="181"/>
      <c r="E67" s="181"/>
      <c r="F67" s="11"/>
      <c r="G67" s="11"/>
      <c r="H67" s="11"/>
      <c r="I67" s="11"/>
      <c r="J67" s="11"/>
      <c r="K67" s="11"/>
      <c r="L67" s="11"/>
      <c r="M67" s="11"/>
      <c r="N67" s="11"/>
      <c r="O67" s="11"/>
      <c r="P67" s="11"/>
      <c r="Q67" s="11"/>
      <c r="R67" s="11"/>
      <c r="S67" s="11"/>
      <c r="T67" s="11"/>
      <c r="U67" s="11"/>
      <c r="V67" s="11"/>
      <c r="W67" s="11"/>
      <c r="X67" s="11"/>
      <c r="Y67" s="11"/>
      <c r="Z67" s="11"/>
    </row>
    <row r="68" ht="15.75" customHeight="1">
      <c r="A68" s="122" t="s">
        <v>463</v>
      </c>
      <c r="B68" s="181"/>
      <c r="C68" s="181">
        <v>45636.0</v>
      </c>
      <c r="D68" s="181"/>
      <c r="E68" s="181"/>
      <c r="F68" s="11"/>
      <c r="G68" s="11"/>
      <c r="H68" s="11"/>
      <c r="I68" s="11"/>
      <c r="J68" s="11"/>
      <c r="K68" s="11"/>
      <c r="L68" s="11"/>
      <c r="M68" s="11"/>
      <c r="N68" s="11"/>
      <c r="O68" s="11"/>
      <c r="P68" s="11"/>
      <c r="Q68" s="11"/>
      <c r="R68" s="11"/>
      <c r="S68" s="11"/>
      <c r="T68" s="11"/>
      <c r="U68" s="11"/>
      <c r="V68" s="11"/>
      <c r="W68" s="11"/>
      <c r="X68" s="11"/>
      <c r="Y68" s="11"/>
      <c r="Z68" s="11"/>
    </row>
    <row r="69" ht="15.75" customHeight="1">
      <c r="A69" s="122" t="s">
        <v>464</v>
      </c>
      <c r="B69" s="181"/>
      <c r="C69" s="181"/>
      <c r="D69" s="181"/>
      <c r="E69" s="18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2" t="s">
        <v>465</v>
      </c>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39.75" customHeight="1">
      <c r="A77" s="2" t="s">
        <v>466</v>
      </c>
      <c r="E77" s="196" t="s">
        <v>213</v>
      </c>
      <c r="F77" s="11"/>
      <c r="G77" s="11"/>
      <c r="H77" s="11"/>
      <c r="I77" s="11"/>
      <c r="J77" s="11"/>
      <c r="K77" s="11"/>
      <c r="L77" s="11"/>
      <c r="M77" s="11"/>
      <c r="N77" s="11"/>
      <c r="O77" s="11"/>
      <c r="P77" s="11"/>
      <c r="Q77" s="11"/>
      <c r="R77" s="11"/>
      <c r="S77" s="11"/>
      <c r="T77" s="11"/>
      <c r="U77" s="11"/>
      <c r="V77" s="11"/>
      <c r="W77" s="11"/>
      <c r="X77" s="11"/>
      <c r="Y77" s="11"/>
      <c r="Z77" s="11"/>
    </row>
    <row r="78" ht="15.75" customHeight="1">
      <c r="A78" s="12" t="s">
        <v>467</v>
      </c>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t="s">
        <v>468</v>
      </c>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66.0" customHeight="1">
      <c r="A80" s="11"/>
      <c r="B80" s="11"/>
      <c r="C80" s="11"/>
      <c r="D80" s="11"/>
      <c r="E80" s="11"/>
      <c r="F80" s="27"/>
      <c r="G80" s="11"/>
      <c r="H80" s="11"/>
      <c r="I80" s="11"/>
      <c r="J80" s="11"/>
      <c r="K80" s="11"/>
      <c r="L80" s="11"/>
      <c r="M80" s="11"/>
      <c r="N80" s="11"/>
      <c r="O80" s="11"/>
      <c r="P80" s="11"/>
      <c r="Q80" s="11"/>
      <c r="R80" s="11"/>
      <c r="S80" s="11"/>
      <c r="T80" s="11"/>
      <c r="U80" s="11"/>
      <c r="V80" s="11"/>
      <c r="W80" s="11"/>
      <c r="X80" s="11"/>
      <c r="Y80" s="11"/>
      <c r="Z80" s="11"/>
    </row>
    <row r="81" ht="15.75" customHeight="1">
      <c r="A81" s="12" t="s">
        <v>469</v>
      </c>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t="s">
        <v>470</v>
      </c>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t="s">
        <v>471</v>
      </c>
      <c r="C84" s="194">
        <v>2.0</v>
      </c>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2" t="s">
        <v>472</v>
      </c>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t="s">
        <v>473</v>
      </c>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t="s">
        <v>474</v>
      </c>
      <c r="B89" s="194">
        <v>16.0</v>
      </c>
      <c r="C89" s="11" t="s">
        <v>475</v>
      </c>
      <c r="D89" s="138" t="s">
        <v>476</v>
      </c>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2" t="s">
        <v>477</v>
      </c>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t="s">
        <v>478</v>
      </c>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t="s">
        <v>474</v>
      </c>
      <c r="B94" s="194">
        <v>16.0</v>
      </c>
      <c r="C94" s="11" t="s">
        <v>475</v>
      </c>
      <c r="D94" s="138" t="s">
        <v>476</v>
      </c>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2" t="s">
        <v>479</v>
      </c>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t="s">
        <v>480</v>
      </c>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t="s">
        <v>474</v>
      </c>
      <c r="B99" s="194"/>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2" t="s">
        <v>481</v>
      </c>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t="s">
        <v>482</v>
      </c>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t="s">
        <v>474</v>
      </c>
      <c r="B104" s="194">
        <v>16.0</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2"/>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2"/>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2" t="s">
        <v>483</v>
      </c>
      <c r="B107" s="11"/>
      <c r="C107" s="11"/>
      <c r="D107" s="11"/>
      <c r="E107" s="11"/>
      <c r="F107" s="2"/>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t="s">
        <v>484</v>
      </c>
      <c r="B108" s="11"/>
      <c r="C108" s="11"/>
      <c r="D108" s="11"/>
      <c r="E108" s="11"/>
      <c r="F108" s="2"/>
      <c r="G108" s="11"/>
      <c r="H108" s="11"/>
      <c r="I108" s="11"/>
      <c r="J108" s="11"/>
      <c r="K108" s="11"/>
      <c r="L108" s="11"/>
      <c r="M108" s="11"/>
      <c r="N108" s="11"/>
      <c r="O108" s="11"/>
      <c r="P108" s="11"/>
      <c r="Q108" s="11"/>
      <c r="R108" s="11"/>
      <c r="S108" s="11"/>
      <c r="T108" s="11"/>
      <c r="U108" s="11"/>
      <c r="V108" s="11"/>
      <c r="W108" s="11"/>
      <c r="X108" s="11"/>
      <c r="Y108" s="11"/>
      <c r="Z108" s="11"/>
    </row>
    <row r="109" ht="78.0" customHeight="1">
      <c r="A109" s="11"/>
      <c r="B109" s="11"/>
      <c r="C109" s="11"/>
      <c r="D109" s="11"/>
      <c r="E109" s="11"/>
      <c r="F109" s="27"/>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2" t="s">
        <v>485</v>
      </c>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t="s">
        <v>486</v>
      </c>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42"/>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2" t="s">
        <v>487</v>
      </c>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2" t="s">
        <v>488</v>
      </c>
      <c r="H118" s="11"/>
      <c r="I118" s="11"/>
      <c r="J118" s="11"/>
      <c r="K118" s="11"/>
      <c r="L118" s="11"/>
      <c r="M118" s="11"/>
      <c r="N118" s="11"/>
      <c r="O118" s="11"/>
      <c r="P118" s="11"/>
      <c r="Q118" s="11"/>
      <c r="R118" s="11"/>
      <c r="S118" s="11"/>
      <c r="T118" s="11"/>
      <c r="U118" s="11"/>
      <c r="V118" s="11"/>
      <c r="W118" s="11"/>
      <c r="X118" s="11"/>
      <c r="Y118" s="11"/>
      <c r="Z118" s="11"/>
    </row>
    <row r="119" ht="20.25" customHeight="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94" t="s">
        <v>474</v>
      </c>
      <c r="C120" s="194">
        <v>16.0</v>
      </c>
      <c r="D120" s="94" t="s">
        <v>475</v>
      </c>
      <c r="E120" s="138" t="s">
        <v>476</v>
      </c>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2" t="s">
        <v>489</v>
      </c>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2" t="s">
        <v>490</v>
      </c>
      <c r="H123" s="11"/>
      <c r="I123" s="11"/>
      <c r="J123" s="11"/>
      <c r="K123" s="11"/>
      <c r="L123" s="11"/>
      <c r="M123" s="11"/>
      <c r="N123" s="11"/>
      <c r="O123" s="11"/>
      <c r="P123" s="11"/>
      <c r="Q123" s="11"/>
      <c r="R123" s="11"/>
      <c r="S123" s="11"/>
      <c r="T123" s="11"/>
      <c r="U123" s="11"/>
      <c r="V123" s="11"/>
      <c r="W123" s="11"/>
      <c r="X123" s="11"/>
      <c r="Y123" s="11"/>
      <c r="Z123" s="11"/>
    </row>
    <row r="124" ht="35.25" customHeight="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94" t="s">
        <v>474</v>
      </c>
      <c r="C125" s="194">
        <v>16.0</v>
      </c>
      <c r="D125" s="94" t="s">
        <v>475</v>
      </c>
      <c r="E125" s="138" t="s">
        <v>476</v>
      </c>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2" t="s">
        <v>491</v>
      </c>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2" t="s">
        <v>492</v>
      </c>
      <c r="F128" s="138" t="s">
        <v>33</v>
      </c>
      <c r="G128" s="11"/>
      <c r="H128" s="11"/>
      <c r="I128" s="11"/>
      <c r="J128" s="11"/>
      <c r="K128" s="11"/>
      <c r="L128" s="11"/>
      <c r="M128" s="11"/>
      <c r="N128" s="11"/>
      <c r="O128" s="11"/>
      <c r="P128" s="11"/>
      <c r="Q128" s="11"/>
      <c r="R128" s="11"/>
      <c r="S128" s="11"/>
      <c r="T128" s="11"/>
      <c r="U128" s="11"/>
      <c r="V128" s="11"/>
      <c r="W128" s="11"/>
      <c r="X128" s="11"/>
      <c r="Y128" s="11"/>
      <c r="Z128" s="11"/>
    </row>
    <row r="129" ht="15.75" customHeight="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24"/>
      <c r="B130" s="124"/>
      <c r="C130" s="124"/>
      <c r="D130" s="124"/>
      <c r="E130" s="124"/>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t="s">
        <v>493</v>
      </c>
      <c r="B131" s="11"/>
      <c r="C131" s="11"/>
      <c r="D131" s="11"/>
      <c r="E131" s="11"/>
      <c r="F131" s="197" t="s">
        <v>494</v>
      </c>
      <c r="G131" s="11"/>
      <c r="H131" s="11"/>
      <c r="I131" s="11"/>
      <c r="J131" s="11"/>
      <c r="K131" s="11"/>
      <c r="L131" s="11"/>
      <c r="M131" s="11"/>
      <c r="N131" s="11"/>
      <c r="O131" s="11"/>
      <c r="P131" s="11"/>
      <c r="Q131" s="11"/>
      <c r="R131" s="11"/>
      <c r="S131" s="11"/>
      <c r="T131" s="11"/>
      <c r="U131" s="11"/>
      <c r="V131" s="11"/>
      <c r="W131" s="11"/>
      <c r="X131" s="11"/>
      <c r="Y131" s="11"/>
      <c r="Z131" s="11"/>
    </row>
    <row r="132" ht="27.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2" t="s">
        <v>495</v>
      </c>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27.0" customHeight="1">
      <c r="A134" s="11" t="s">
        <v>496</v>
      </c>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206.25" customHeight="1">
      <c r="A135" s="11"/>
      <c r="B135" s="11"/>
      <c r="C135" s="11"/>
      <c r="D135" s="11"/>
      <c r="E135" s="11"/>
      <c r="F135" s="27"/>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2"/>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45" t="s">
        <v>497</v>
      </c>
      <c r="B137" s="9"/>
      <c r="C137" s="9"/>
      <c r="D137" s="9"/>
      <c r="E137" s="9"/>
      <c r="F137" s="9"/>
      <c r="G137" s="10"/>
      <c r="H137" s="12"/>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9">
    <mergeCell ref="A1:G1"/>
    <mergeCell ref="F4:G5"/>
    <mergeCell ref="A7:F7"/>
    <mergeCell ref="A11:G11"/>
    <mergeCell ref="A31:F31"/>
    <mergeCell ref="A41:D41"/>
    <mergeCell ref="A42:D42"/>
    <mergeCell ref="A77:D77"/>
    <mergeCell ref="A118:G119"/>
    <mergeCell ref="A123:G124"/>
    <mergeCell ref="A128:E129"/>
    <mergeCell ref="A137:G137"/>
    <mergeCell ref="A43:D43"/>
    <mergeCell ref="A44:D44"/>
    <mergeCell ref="A45:D45"/>
    <mergeCell ref="A46:D46"/>
    <mergeCell ref="B52:D52"/>
    <mergeCell ref="B57:D57"/>
    <mergeCell ref="A62:F63"/>
  </mergeCells>
  <dataValidations>
    <dataValidation type="decimal" allowBlank="1" showErrorMessage="1" sqref="C13 E13 C14:E15">
      <formula1>0.0</formula1>
      <formula2>1.0E13</formula2>
    </dataValidation>
    <dataValidation type="list" allowBlank="1" showErrorMessage="1" sqref="I77">
      <formula1>$I$75:$I$76</formula1>
    </dataValidation>
    <dataValidation type="list" allowBlank="1" showErrorMessage="1" sqref="G129">
      <formula1>$I$128:$I$130</formula1>
    </dataValidation>
  </dataValidations>
  <printOptions/>
  <pageMargins bottom="0.75" footer="0.0" header="0.0" left="0.7" right="0.7" top="0.75"/>
  <pageSetup orientation="landscape"/>
  <headerFooter>
    <oddHeader>&amp;C  </oddHeader>
    <oddFooter>&amp;C    </oddFooter>
  </headerFooter>
  <rowBreaks count="3" manualBreakCount="3">
    <brk id="57" man="1"/>
    <brk id="77" man="1"/>
    <brk id="126"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8.78"/>
    <col customWidth="1" min="2" max="2" width="24.67"/>
    <col customWidth="1" min="3" max="3" width="22.44"/>
    <col customWidth="1" min="4" max="4" width="45.11"/>
    <col customWidth="1" min="5" max="26" width="11.0"/>
  </cols>
  <sheetData>
    <row r="1" ht="15.75" customHeight="1">
      <c r="A1" s="8" t="s">
        <v>498</v>
      </c>
      <c r="B1" s="9"/>
      <c r="C1" s="9"/>
      <c r="D1" s="10"/>
      <c r="E1" s="11"/>
      <c r="F1" s="11"/>
      <c r="G1" s="11"/>
      <c r="H1" s="11"/>
      <c r="I1" s="11"/>
      <c r="J1" s="11"/>
      <c r="K1" s="11"/>
      <c r="L1" s="11"/>
      <c r="M1" s="11"/>
      <c r="N1" s="11"/>
      <c r="O1" s="11"/>
      <c r="P1" s="11"/>
      <c r="Q1" s="11"/>
      <c r="R1" s="11"/>
      <c r="S1" s="11"/>
      <c r="T1" s="11"/>
      <c r="U1" s="11"/>
      <c r="V1" s="11"/>
      <c r="W1" s="11"/>
      <c r="X1" s="11"/>
      <c r="Y1" s="11"/>
      <c r="Z1" s="11"/>
    </row>
    <row r="2" ht="15.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499</v>
      </c>
      <c r="B3" s="11"/>
      <c r="C3" s="11"/>
      <c r="D3" s="11"/>
      <c r="E3" s="11"/>
      <c r="F3" s="11"/>
      <c r="G3" s="11"/>
      <c r="H3" s="11"/>
      <c r="I3" s="11"/>
      <c r="J3" s="11"/>
      <c r="K3" s="11"/>
      <c r="L3" s="11"/>
      <c r="M3" s="11"/>
      <c r="N3" s="11"/>
      <c r="O3" s="11"/>
      <c r="P3" s="11"/>
      <c r="Q3" s="11"/>
      <c r="R3" s="11"/>
      <c r="S3" s="11"/>
      <c r="T3" s="11"/>
      <c r="U3" s="11"/>
      <c r="V3" s="11"/>
      <c r="W3" s="11"/>
      <c r="X3" s="11"/>
      <c r="Y3" s="11"/>
      <c r="Z3" s="11"/>
    </row>
    <row r="4" ht="15.7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ht="15.75" customHeight="1">
      <c r="A5" s="198" t="s">
        <v>500</v>
      </c>
      <c r="B5" s="11"/>
      <c r="C5" s="11"/>
      <c r="D5" s="11"/>
      <c r="E5" s="11"/>
      <c r="F5" s="11"/>
      <c r="G5" s="11"/>
      <c r="H5" s="11"/>
      <c r="I5" s="11"/>
      <c r="J5" s="11"/>
      <c r="K5" s="11"/>
      <c r="L5" s="11"/>
      <c r="M5" s="11"/>
      <c r="N5" s="11"/>
      <c r="O5" s="11"/>
      <c r="P5" s="11"/>
      <c r="Q5" s="11"/>
      <c r="R5" s="11"/>
      <c r="S5" s="11"/>
      <c r="T5" s="11"/>
      <c r="U5" s="11"/>
      <c r="V5" s="11"/>
      <c r="W5" s="11"/>
      <c r="X5" s="11"/>
      <c r="Y5" s="11"/>
      <c r="Z5" s="11"/>
    </row>
    <row r="6" ht="15.75" customHeight="1">
      <c r="A6" s="199" t="s">
        <v>501</v>
      </c>
      <c r="B6" s="200" t="s">
        <v>502</v>
      </c>
      <c r="D6" s="11"/>
      <c r="E6" s="11"/>
      <c r="F6" s="11"/>
      <c r="G6" s="11"/>
      <c r="H6" s="11"/>
      <c r="I6" s="11"/>
      <c r="J6" s="11"/>
      <c r="K6" s="11"/>
      <c r="L6" s="11"/>
      <c r="M6" s="11"/>
      <c r="N6" s="11"/>
      <c r="O6" s="11"/>
      <c r="P6" s="11"/>
      <c r="Q6" s="11"/>
      <c r="R6" s="11"/>
      <c r="S6" s="11"/>
      <c r="T6" s="11"/>
      <c r="U6" s="11"/>
      <c r="V6" s="11"/>
      <c r="W6" s="11"/>
      <c r="X6" s="11"/>
      <c r="Y6" s="11"/>
      <c r="Z6" s="11"/>
    </row>
    <row r="7" ht="15.75" customHeight="1">
      <c r="A7" s="201"/>
      <c r="B7" s="202"/>
      <c r="C7" s="202"/>
      <c r="D7" s="11"/>
      <c r="E7" s="11"/>
      <c r="F7" s="11"/>
      <c r="G7" s="11"/>
      <c r="H7" s="11"/>
      <c r="I7" s="11"/>
      <c r="J7" s="11"/>
      <c r="K7" s="11"/>
      <c r="L7" s="11"/>
      <c r="M7" s="11"/>
      <c r="N7" s="11"/>
      <c r="O7" s="11"/>
      <c r="P7" s="11"/>
      <c r="Q7" s="11"/>
      <c r="R7" s="11"/>
      <c r="S7" s="11"/>
      <c r="T7" s="11"/>
      <c r="U7" s="11"/>
      <c r="V7" s="11"/>
      <c r="W7" s="11"/>
      <c r="X7" s="11"/>
      <c r="Y7" s="11"/>
      <c r="Z7" s="11"/>
    </row>
    <row r="8" ht="15.75" customHeight="1">
      <c r="A8" s="203" t="s">
        <v>503</v>
      </c>
      <c r="B8" s="204" t="s">
        <v>504</v>
      </c>
      <c r="C8" s="205"/>
      <c r="D8" s="11"/>
      <c r="E8" s="11"/>
      <c r="F8" s="11"/>
      <c r="G8" s="11"/>
      <c r="H8" s="11"/>
      <c r="I8" s="11"/>
      <c r="J8" s="11"/>
      <c r="K8" s="11"/>
      <c r="L8" s="11"/>
      <c r="M8" s="11"/>
      <c r="N8" s="11"/>
      <c r="O8" s="11"/>
      <c r="P8" s="11"/>
      <c r="Q8" s="11"/>
      <c r="R8" s="11"/>
      <c r="S8" s="11"/>
      <c r="T8" s="11"/>
      <c r="U8" s="11"/>
      <c r="V8" s="11"/>
      <c r="W8" s="11"/>
      <c r="X8" s="11"/>
      <c r="Y8" s="11"/>
      <c r="Z8" s="11"/>
    </row>
    <row r="9" ht="15.75" customHeight="1">
      <c r="A9" s="206"/>
      <c r="B9" s="207" t="s">
        <v>505</v>
      </c>
      <c r="C9" s="205"/>
      <c r="D9" s="11"/>
      <c r="E9" s="11"/>
      <c r="F9" s="11"/>
      <c r="G9" s="11"/>
      <c r="H9" s="11"/>
      <c r="I9" s="11"/>
      <c r="J9" s="11"/>
      <c r="K9" s="11"/>
      <c r="L9" s="11"/>
      <c r="M9" s="11"/>
      <c r="N9" s="11"/>
      <c r="O9" s="11"/>
      <c r="P9" s="11"/>
      <c r="Q9" s="11"/>
      <c r="R9" s="11"/>
      <c r="S9" s="11"/>
      <c r="T9" s="11"/>
      <c r="U9" s="11"/>
      <c r="V9" s="11"/>
      <c r="W9" s="11"/>
      <c r="X9" s="11"/>
      <c r="Y9" s="11"/>
      <c r="Z9" s="11"/>
    </row>
    <row r="10" ht="15.75" customHeight="1">
      <c r="A10" s="203" t="s">
        <v>503</v>
      </c>
      <c r="B10" s="204" t="s">
        <v>506</v>
      </c>
      <c r="C10" s="205"/>
      <c r="D10" s="11"/>
      <c r="E10" s="11"/>
      <c r="F10" s="11"/>
      <c r="G10" s="11"/>
      <c r="H10" s="11"/>
      <c r="I10" s="11"/>
      <c r="J10" s="11"/>
      <c r="K10" s="11"/>
      <c r="L10" s="11"/>
      <c r="M10" s="11"/>
      <c r="N10" s="11"/>
      <c r="O10" s="11"/>
      <c r="P10" s="11"/>
      <c r="Q10" s="11"/>
      <c r="R10" s="11"/>
      <c r="S10" s="11"/>
      <c r="T10" s="11"/>
      <c r="U10" s="11"/>
      <c r="V10" s="11"/>
      <c r="W10" s="11"/>
      <c r="X10" s="11"/>
      <c r="Y10" s="11"/>
      <c r="Z10" s="11"/>
    </row>
    <row r="11" ht="15.75" customHeight="1">
      <c r="A11" s="206"/>
      <c r="B11" s="204" t="s">
        <v>507</v>
      </c>
      <c r="C11" s="205"/>
      <c r="D11" s="11"/>
      <c r="E11" s="11"/>
      <c r="F11" s="11"/>
      <c r="G11" s="11"/>
      <c r="H11" s="11"/>
      <c r="I11" s="11"/>
      <c r="J11" s="11"/>
      <c r="K11" s="11"/>
      <c r="L11" s="11"/>
      <c r="M11" s="11"/>
      <c r="N11" s="11"/>
      <c r="O11" s="11"/>
      <c r="P11" s="11"/>
      <c r="Q11" s="11"/>
      <c r="R11" s="11"/>
      <c r="S11" s="11"/>
      <c r="T11" s="11"/>
      <c r="U11" s="11"/>
      <c r="V11" s="11"/>
      <c r="W11" s="11"/>
      <c r="X11" s="11"/>
      <c r="Y11" s="11"/>
      <c r="Z11" s="11"/>
    </row>
    <row r="12" ht="15.75" customHeight="1">
      <c r="A12" s="203" t="s">
        <v>503</v>
      </c>
      <c r="B12" s="204" t="s">
        <v>508</v>
      </c>
      <c r="C12" s="205"/>
      <c r="D12" s="11"/>
      <c r="E12" s="11"/>
      <c r="F12" s="11"/>
      <c r="G12" s="11"/>
      <c r="H12" s="11"/>
      <c r="I12" s="11"/>
      <c r="J12" s="11"/>
      <c r="K12" s="11"/>
      <c r="L12" s="11"/>
      <c r="M12" s="11"/>
      <c r="N12" s="11"/>
      <c r="O12" s="11"/>
      <c r="P12" s="11"/>
      <c r="Q12" s="11"/>
      <c r="R12" s="11"/>
      <c r="S12" s="11"/>
      <c r="T12" s="11"/>
      <c r="U12" s="11"/>
      <c r="V12" s="11"/>
      <c r="W12" s="11"/>
      <c r="X12" s="11"/>
      <c r="Y12" s="11"/>
      <c r="Z12" s="11"/>
    </row>
    <row r="13" ht="15.75" customHeight="1">
      <c r="A13" s="206"/>
      <c r="B13" s="204" t="s">
        <v>509</v>
      </c>
      <c r="C13" s="205"/>
      <c r="D13" s="11"/>
      <c r="E13" s="11"/>
      <c r="F13" s="11"/>
      <c r="G13" s="11"/>
      <c r="H13" s="11"/>
      <c r="I13" s="11"/>
      <c r="J13" s="11"/>
      <c r="K13" s="11"/>
      <c r="L13" s="11"/>
      <c r="M13" s="11"/>
      <c r="N13" s="11"/>
      <c r="O13" s="11"/>
      <c r="P13" s="11"/>
      <c r="Q13" s="11"/>
      <c r="R13" s="11"/>
      <c r="S13" s="11"/>
      <c r="T13" s="11"/>
      <c r="U13" s="11"/>
      <c r="V13" s="11"/>
      <c r="W13" s="11"/>
      <c r="X13" s="11"/>
      <c r="Y13" s="11"/>
      <c r="Z13" s="11"/>
    </row>
    <row r="14" ht="15.75" customHeight="1">
      <c r="A14" s="206"/>
      <c r="B14" s="204" t="s">
        <v>510</v>
      </c>
      <c r="C14" s="205"/>
      <c r="D14" s="11"/>
      <c r="E14" s="11"/>
      <c r="F14" s="11"/>
      <c r="G14" s="11"/>
      <c r="H14" s="11"/>
      <c r="I14" s="11"/>
      <c r="J14" s="11"/>
      <c r="K14" s="11"/>
      <c r="L14" s="11"/>
      <c r="M14" s="11"/>
      <c r="N14" s="11"/>
      <c r="O14" s="11"/>
      <c r="P14" s="11"/>
      <c r="Q14" s="11"/>
      <c r="R14" s="11"/>
      <c r="S14" s="11"/>
      <c r="T14" s="11"/>
      <c r="U14" s="11"/>
      <c r="V14" s="11"/>
      <c r="W14" s="11"/>
      <c r="X14" s="11"/>
      <c r="Y14" s="11"/>
      <c r="Z14" s="11"/>
    </row>
    <row r="15" ht="15.75" customHeight="1">
      <c r="A15" s="206"/>
      <c r="B15" s="204" t="s">
        <v>511</v>
      </c>
      <c r="C15" s="205"/>
      <c r="D15" s="11"/>
      <c r="E15" s="11"/>
      <c r="F15" s="11"/>
      <c r="G15" s="11"/>
      <c r="H15" s="11"/>
      <c r="I15" s="11"/>
      <c r="J15" s="11"/>
      <c r="K15" s="11"/>
      <c r="L15" s="11"/>
      <c r="M15" s="11"/>
      <c r="N15" s="11"/>
      <c r="O15" s="11"/>
      <c r="P15" s="11"/>
      <c r="Q15" s="11"/>
      <c r="R15" s="11"/>
      <c r="S15" s="11"/>
      <c r="T15" s="11"/>
      <c r="U15" s="11"/>
      <c r="V15" s="11"/>
      <c r="W15" s="11"/>
      <c r="X15" s="11"/>
      <c r="Y15" s="11"/>
      <c r="Z15" s="11"/>
    </row>
    <row r="16" ht="15.75" customHeight="1">
      <c r="A16" s="206"/>
      <c r="B16" s="204" t="s">
        <v>512</v>
      </c>
      <c r="C16" s="205"/>
      <c r="D16" s="11"/>
      <c r="E16" s="11"/>
      <c r="F16" s="11"/>
      <c r="G16" s="11"/>
      <c r="H16" s="11"/>
      <c r="I16" s="11"/>
      <c r="J16" s="11"/>
      <c r="K16" s="11"/>
      <c r="L16" s="11"/>
      <c r="M16" s="11"/>
      <c r="N16" s="11"/>
      <c r="O16" s="11"/>
      <c r="P16" s="11"/>
      <c r="Q16" s="11"/>
      <c r="R16" s="11"/>
      <c r="S16" s="11"/>
      <c r="T16" s="11"/>
      <c r="U16" s="11"/>
      <c r="V16" s="11"/>
      <c r="W16" s="11"/>
      <c r="X16" s="11"/>
      <c r="Y16" s="11"/>
      <c r="Z16" s="11"/>
    </row>
    <row r="17" ht="15.75" customHeight="1">
      <c r="A17" s="203" t="s">
        <v>503</v>
      </c>
      <c r="B17" s="204" t="s">
        <v>513</v>
      </c>
      <c r="C17" s="205"/>
      <c r="D17" s="11"/>
      <c r="E17" s="11"/>
      <c r="F17" s="11"/>
      <c r="G17" s="11"/>
      <c r="H17" s="11"/>
      <c r="I17" s="11"/>
      <c r="J17" s="11"/>
      <c r="K17" s="11"/>
      <c r="L17" s="11"/>
      <c r="M17" s="11"/>
      <c r="N17" s="11"/>
      <c r="O17" s="11"/>
      <c r="P17" s="11"/>
      <c r="Q17" s="11"/>
      <c r="R17" s="11"/>
      <c r="S17" s="11"/>
      <c r="T17" s="11"/>
      <c r="U17" s="11"/>
      <c r="V17" s="11"/>
      <c r="W17" s="11"/>
      <c r="X17" s="11"/>
      <c r="Y17" s="11"/>
      <c r="Z17" s="11"/>
    </row>
    <row r="18" ht="15.75" customHeight="1">
      <c r="A18" s="203" t="s">
        <v>503</v>
      </c>
      <c r="B18" s="204" t="s">
        <v>514</v>
      </c>
      <c r="C18" s="205"/>
      <c r="D18" s="11"/>
      <c r="E18" s="11"/>
      <c r="F18" s="11"/>
      <c r="G18" s="11"/>
      <c r="H18" s="11"/>
      <c r="I18" s="11"/>
      <c r="J18" s="11"/>
      <c r="K18" s="11"/>
      <c r="L18" s="11"/>
      <c r="M18" s="11"/>
      <c r="N18" s="11"/>
      <c r="O18" s="11"/>
      <c r="P18" s="11"/>
      <c r="Q18" s="11"/>
      <c r="R18" s="11"/>
      <c r="S18" s="11"/>
      <c r="T18" s="11"/>
      <c r="U18" s="11"/>
      <c r="V18" s="11"/>
      <c r="W18" s="11"/>
      <c r="X18" s="11"/>
      <c r="Y18" s="11"/>
      <c r="Z18" s="11"/>
    </row>
    <row r="19" ht="15.75" customHeight="1">
      <c r="A19" s="203" t="s">
        <v>503</v>
      </c>
      <c r="B19" s="204" t="s">
        <v>515</v>
      </c>
      <c r="C19" s="205"/>
      <c r="D19" s="11"/>
      <c r="E19" s="11"/>
      <c r="F19" s="11"/>
      <c r="G19" s="11"/>
      <c r="H19" s="11"/>
      <c r="I19" s="11"/>
      <c r="J19" s="11"/>
      <c r="K19" s="11"/>
      <c r="L19" s="11"/>
      <c r="M19" s="11"/>
      <c r="N19" s="11"/>
      <c r="O19" s="11"/>
      <c r="P19" s="11"/>
      <c r="Q19" s="11"/>
      <c r="R19" s="11"/>
      <c r="S19" s="11"/>
      <c r="T19" s="11"/>
      <c r="U19" s="11"/>
      <c r="V19" s="11"/>
      <c r="W19" s="11"/>
      <c r="X19" s="11"/>
      <c r="Y19" s="11"/>
      <c r="Z19" s="11"/>
    </row>
    <row r="20" ht="15.75" customHeight="1">
      <c r="A20" s="203" t="s">
        <v>503</v>
      </c>
      <c r="B20" s="204" t="s">
        <v>516</v>
      </c>
      <c r="C20" s="205"/>
      <c r="D20" s="11"/>
      <c r="E20" s="11"/>
      <c r="F20" s="11"/>
      <c r="G20" s="11"/>
      <c r="H20" s="11"/>
      <c r="I20" s="11"/>
      <c r="J20" s="11"/>
      <c r="K20" s="11"/>
      <c r="L20" s="11"/>
      <c r="M20" s="11"/>
      <c r="N20" s="11"/>
      <c r="O20" s="11"/>
      <c r="P20" s="11"/>
      <c r="Q20" s="11"/>
      <c r="R20" s="11"/>
      <c r="S20" s="11"/>
      <c r="T20" s="11"/>
      <c r="U20" s="11"/>
      <c r="V20" s="11"/>
      <c r="W20" s="11"/>
      <c r="X20" s="11"/>
      <c r="Y20" s="11"/>
      <c r="Z20" s="11"/>
    </row>
    <row r="21" ht="15.75" customHeight="1">
      <c r="A21" s="203" t="s">
        <v>503</v>
      </c>
      <c r="B21" s="204" t="s">
        <v>517</v>
      </c>
      <c r="C21" s="205"/>
      <c r="D21" s="11"/>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203" t="s">
        <v>503</v>
      </c>
      <c r="B22" s="204" t="s">
        <v>518</v>
      </c>
      <c r="C22" s="205"/>
      <c r="D22" s="11"/>
      <c r="E22" s="11"/>
      <c r="F22" s="11"/>
      <c r="G22" s="11"/>
      <c r="H22" s="11"/>
      <c r="I22" s="11"/>
      <c r="J22" s="11"/>
      <c r="K22" s="11"/>
      <c r="L22" s="11"/>
      <c r="M22" s="11"/>
      <c r="N22" s="11"/>
      <c r="O22" s="11"/>
      <c r="P22" s="11"/>
      <c r="Q22" s="11"/>
      <c r="R22" s="11"/>
      <c r="S22" s="11"/>
      <c r="T22" s="11"/>
      <c r="U22" s="11"/>
      <c r="V22" s="11"/>
      <c r="W22" s="11"/>
      <c r="X22" s="11"/>
      <c r="Y22" s="11"/>
      <c r="Z22" s="11"/>
    </row>
    <row r="23" ht="27.0" customHeight="1">
      <c r="A23" s="203" t="s">
        <v>503</v>
      </c>
      <c r="B23" s="204" t="s">
        <v>519</v>
      </c>
      <c r="C23" s="205"/>
      <c r="D23" s="11"/>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203" t="s">
        <v>503</v>
      </c>
      <c r="B24" s="204" t="s">
        <v>520</v>
      </c>
      <c r="C24" s="205"/>
      <c r="D24" s="11"/>
      <c r="E24" s="11"/>
      <c r="F24" s="11"/>
      <c r="G24" s="11"/>
      <c r="H24" s="11"/>
      <c r="I24" s="11"/>
      <c r="J24" s="11"/>
      <c r="K24" s="11"/>
      <c r="L24" s="11"/>
      <c r="M24" s="11"/>
      <c r="N24" s="11"/>
      <c r="O24" s="11"/>
      <c r="P24" s="11"/>
      <c r="Q24" s="11"/>
      <c r="R24" s="11"/>
      <c r="S24" s="11"/>
      <c r="T24" s="11"/>
      <c r="U24" s="11"/>
      <c r="V24" s="11"/>
      <c r="W24" s="11"/>
      <c r="X24" s="11"/>
      <c r="Y24" s="11"/>
      <c r="Z24" s="11"/>
    </row>
    <row r="25" ht="27.0" customHeight="1">
      <c r="A25" s="206"/>
      <c r="B25" s="204" t="s">
        <v>521</v>
      </c>
      <c r="C25" s="205"/>
      <c r="D25" s="11"/>
      <c r="E25" s="11"/>
      <c r="F25" s="11"/>
      <c r="G25" s="11"/>
      <c r="H25" s="11"/>
      <c r="I25" s="11"/>
      <c r="J25" s="11"/>
      <c r="K25" s="11"/>
      <c r="L25" s="11"/>
      <c r="M25" s="11"/>
      <c r="N25" s="11"/>
      <c r="O25" s="11"/>
      <c r="P25" s="11"/>
      <c r="Q25" s="11"/>
      <c r="R25" s="11"/>
      <c r="S25" s="11"/>
      <c r="T25" s="11"/>
      <c r="U25" s="11"/>
      <c r="V25" s="11"/>
      <c r="W25" s="11"/>
      <c r="X25" s="11"/>
      <c r="Y25" s="11"/>
      <c r="Z25" s="11"/>
    </row>
    <row r="26" ht="72.0" customHeight="1">
      <c r="A26" s="206"/>
      <c r="B26" s="204" t="s">
        <v>522</v>
      </c>
      <c r="C26" s="205"/>
      <c r="D26" s="147"/>
      <c r="E26" s="11"/>
      <c r="F26" s="11"/>
      <c r="G26" s="11"/>
      <c r="H26" s="11"/>
      <c r="I26" s="11"/>
      <c r="J26" s="11"/>
      <c r="K26" s="11"/>
      <c r="L26" s="11"/>
      <c r="M26" s="11"/>
      <c r="N26" s="11"/>
      <c r="O26" s="11"/>
      <c r="P26" s="11"/>
      <c r="Q26" s="11"/>
      <c r="R26" s="11"/>
      <c r="S26" s="11"/>
      <c r="T26" s="11"/>
      <c r="U26" s="11"/>
      <c r="V26" s="11"/>
      <c r="W26" s="11"/>
      <c r="X26" s="11"/>
      <c r="Y26" s="11"/>
      <c r="Z26" s="11"/>
    </row>
    <row r="27" ht="15.75" customHeight="1">
      <c r="A27" s="208"/>
      <c r="B27" s="209"/>
      <c r="C27" s="106"/>
      <c r="D27" s="11"/>
      <c r="E27" s="11"/>
      <c r="F27" s="11"/>
      <c r="G27" s="11"/>
      <c r="H27" s="11"/>
      <c r="I27" s="11"/>
      <c r="J27" s="11"/>
      <c r="K27" s="11"/>
      <c r="L27" s="11"/>
      <c r="M27" s="11"/>
      <c r="N27" s="11"/>
      <c r="O27" s="11"/>
      <c r="P27" s="11"/>
      <c r="Q27" s="11"/>
      <c r="R27" s="11"/>
      <c r="S27" s="11"/>
      <c r="T27" s="11"/>
      <c r="U27" s="11"/>
      <c r="V27" s="11"/>
      <c r="W27" s="11"/>
      <c r="X27" s="11"/>
      <c r="Y27" s="11"/>
      <c r="Z27" s="11"/>
    </row>
    <row r="28" ht="15.75" customHeight="1">
      <c r="A28" s="208"/>
      <c r="B28" s="204"/>
      <c r="C28" s="204"/>
      <c r="D28" s="11"/>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199" t="s">
        <v>523</v>
      </c>
      <c r="B29" s="210" t="s">
        <v>524</v>
      </c>
      <c r="C29" s="204"/>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208"/>
      <c r="B30" s="204"/>
      <c r="C30" s="204"/>
      <c r="D30" s="11"/>
      <c r="E30" s="11"/>
      <c r="F30" s="11"/>
      <c r="G30" s="11"/>
      <c r="H30" s="11"/>
      <c r="I30" s="11"/>
      <c r="J30" s="11"/>
      <c r="K30" s="11"/>
      <c r="L30" s="11"/>
      <c r="M30" s="11"/>
      <c r="N30" s="11"/>
      <c r="O30" s="11"/>
      <c r="P30" s="11"/>
      <c r="Q30" s="11"/>
      <c r="R30" s="11"/>
      <c r="S30" s="11"/>
      <c r="T30" s="11"/>
      <c r="U30" s="11"/>
      <c r="V30" s="11"/>
      <c r="W30" s="11"/>
      <c r="X30" s="11"/>
      <c r="Y30" s="11"/>
      <c r="Z30" s="11"/>
    </row>
    <row r="31" ht="31.5" customHeight="1">
      <c r="A31" s="211" t="s">
        <v>525</v>
      </c>
      <c r="B31" s="212" t="s">
        <v>526</v>
      </c>
      <c r="C31" s="208"/>
      <c r="D31" s="2"/>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213" t="s">
        <v>503</v>
      </c>
      <c r="B32" s="204" t="s">
        <v>527</v>
      </c>
      <c r="C32" s="205"/>
      <c r="D32" s="25"/>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206"/>
      <c r="B33" s="204" t="s">
        <v>528</v>
      </c>
      <c r="C33" s="205"/>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213" t="s">
        <v>503</v>
      </c>
      <c r="B34" s="204" t="s">
        <v>529</v>
      </c>
      <c r="C34" s="205"/>
      <c r="D34" s="11"/>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213" t="s">
        <v>503</v>
      </c>
      <c r="B35" s="204" t="s">
        <v>530</v>
      </c>
      <c r="C35" s="205"/>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206"/>
      <c r="B36" s="204" t="s">
        <v>233</v>
      </c>
      <c r="C36" s="205"/>
      <c r="D36" s="11"/>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206"/>
      <c r="B37" s="204" t="s">
        <v>531</v>
      </c>
      <c r="C37" s="205"/>
      <c r="D37" s="11"/>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213" t="s">
        <v>503</v>
      </c>
      <c r="B38" s="204" t="s">
        <v>532</v>
      </c>
      <c r="C38" s="205"/>
      <c r="D38" s="11"/>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213" t="s">
        <v>503</v>
      </c>
      <c r="B39" s="204" t="s">
        <v>533</v>
      </c>
      <c r="C39" s="205"/>
      <c r="D39" s="11"/>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213" t="s">
        <v>534</v>
      </c>
      <c r="B40" s="204" t="s">
        <v>228</v>
      </c>
      <c r="C40" s="205"/>
      <c r="D40" s="11"/>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206"/>
      <c r="B41" s="204" t="s">
        <v>535</v>
      </c>
      <c r="C41" s="205"/>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213" t="s">
        <v>503</v>
      </c>
      <c r="B42" s="204" t="s">
        <v>536</v>
      </c>
      <c r="C42" s="205"/>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213" t="s">
        <v>503</v>
      </c>
      <c r="B43" s="204" t="s">
        <v>537</v>
      </c>
      <c r="C43" s="205"/>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213" t="s">
        <v>503</v>
      </c>
      <c r="B44" s="204" t="s">
        <v>538</v>
      </c>
      <c r="C44" s="205"/>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208"/>
      <c r="B45" s="214" t="s">
        <v>539</v>
      </c>
      <c r="C45" s="106"/>
      <c r="D45" s="28" t="s">
        <v>540</v>
      </c>
      <c r="E45" s="11"/>
      <c r="F45" s="11"/>
      <c r="G45" s="11"/>
      <c r="H45" s="11"/>
      <c r="I45" s="11"/>
      <c r="J45" s="11"/>
      <c r="K45" s="11"/>
      <c r="L45" s="11"/>
      <c r="M45" s="11"/>
      <c r="N45" s="11"/>
      <c r="O45" s="11"/>
      <c r="P45" s="11"/>
      <c r="Q45" s="11"/>
      <c r="R45" s="11"/>
      <c r="S45" s="11"/>
      <c r="T45" s="11"/>
      <c r="U45" s="11"/>
      <c r="V45" s="11"/>
      <c r="W45" s="11"/>
      <c r="X45" s="11"/>
      <c r="Y45" s="11"/>
      <c r="Z45" s="11"/>
    </row>
    <row r="46" ht="114.0" customHeight="1">
      <c r="A46" s="208"/>
      <c r="B46" s="204"/>
      <c r="C46" s="204"/>
      <c r="D46" s="27" t="s">
        <v>541</v>
      </c>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8" t="s">
        <v>542</v>
      </c>
      <c r="B51" s="9"/>
      <c r="C51" s="9"/>
      <c r="D51" s="10"/>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5">
    <mergeCell ref="A1:D1"/>
    <mergeCell ref="A51:D51"/>
    <mergeCell ref="B6:C6"/>
    <mergeCell ref="B27:C27"/>
    <mergeCell ref="B45:C45"/>
  </mergeCells>
  <printOptions/>
  <pageMargins bottom="0.75" footer="0.0" header="0.0" left="0.7" right="0.7" top="0.75"/>
  <pageSetup orientation="landscape"/>
  <headerFooter>
    <oddHeader>&amp;C  </oddHeader>
    <oddFooter>&amp;C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53.0"/>
    <col customWidth="1" min="2" max="2" width="21.78"/>
    <col customWidth="1" min="3" max="3" width="21.44"/>
    <col customWidth="1" min="4" max="4" width="11.0"/>
    <col customWidth="1" min="5" max="5" width="38.44"/>
    <col customWidth="1" min="6" max="6" width="10.78"/>
    <col customWidth="1" min="7" max="26" width="11.0"/>
  </cols>
  <sheetData>
    <row r="1" ht="15.75" customHeight="1">
      <c r="A1" s="215" t="s">
        <v>543</v>
      </c>
      <c r="B1" s="9"/>
      <c r="C1" s="9"/>
      <c r="D1" s="10"/>
      <c r="E1" s="12"/>
      <c r="F1" s="11"/>
      <c r="G1" s="11"/>
      <c r="H1" s="11"/>
      <c r="I1" s="11"/>
      <c r="J1" s="11"/>
      <c r="K1" s="11"/>
      <c r="L1" s="11"/>
      <c r="M1" s="11"/>
      <c r="N1" s="11"/>
      <c r="O1" s="11"/>
      <c r="P1" s="11"/>
      <c r="Q1" s="11"/>
      <c r="R1" s="11"/>
      <c r="S1" s="11"/>
      <c r="T1" s="11"/>
      <c r="U1" s="11"/>
      <c r="V1" s="11"/>
      <c r="W1" s="11"/>
      <c r="X1" s="11"/>
      <c r="Y1" s="11"/>
      <c r="Z1" s="11"/>
    </row>
    <row r="2" ht="15.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544</v>
      </c>
      <c r="B3" s="11"/>
      <c r="C3" s="11"/>
      <c r="D3" s="11"/>
      <c r="E3" s="11"/>
      <c r="F3" s="11"/>
      <c r="G3" s="11"/>
      <c r="H3" s="11"/>
      <c r="I3" s="11"/>
      <c r="J3" s="11"/>
      <c r="K3" s="11"/>
      <c r="L3" s="11"/>
      <c r="M3" s="11"/>
      <c r="N3" s="11"/>
      <c r="O3" s="11"/>
      <c r="P3" s="11"/>
      <c r="Q3" s="11"/>
      <c r="R3" s="11"/>
      <c r="S3" s="11"/>
      <c r="T3" s="11"/>
      <c r="U3" s="11"/>
      <c r="V3" s="11"/>
      <c r="W3" s="11"/>
      <c r="X3" s="11"/>
      <c r="Y3" s="11"/>
      <c r="Z3" s="11"/>
    </row>
    <row r="4" ht="15.7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ht="15.75" customHeight="1">
      <c r="A5" s="2" t="s">
        <v>545</v>
      </c>
      <c r="E5" s="11"/>
      <c r="F5" s="11"/>
      <c r="G5" s="11"/>
      <c r="H5" s="11"/>
      <c r="I5" s="11"/>
      <c r="J5" s="11"/>
      <c r="K5" s="11"/>
      <c r="L5" s="11"/>
      <c r="M5" s="11"/>
      <c r="N5" s="11"/>
      <c r="O5" s="11"/>
      <c r="P5" s="11"/>
      <c r="Q5" s="11"/>
      <c r="R5" s="11"/>
      <c r="S5" s="11"/>
      <c r="T5" s="11"/>
      <c r="U5" s="11"/>
      <c r="V5" s="11"/>
      <c r="W5" s="11"/>
      <c r="X5" s="11"/>
      <c r="Y5" s="11"/>
      <c r="Z5" s="11"/>
    </row>
    <row r="6" ht="15.75" customHeight="1">
      <c r="E6" s="11"/>
      <c r="F6" s="11"/>
      <c r="G6" s="11"/>
      <c r="H6" s="11"/>
      <c r="I6" s="11"/>
      <c r="J6" s="11"/>
      <c r="K6" s="11"/>
      <c r="L6" s="11"/>
      <c r="M6" s="11"/>
      <c r="N6" s="11"/>
      <c r="O6" s="11"/>
      <c r="P6" s="11"/>
      <c r="Q6" s="11"/>
      <c r="R6" s="11"/>
      <c r="S6" s="11"/>
      <c r="T6" s="11"/>
      <c r="U6" s="11"/>
      <c r="V6" s="11"/>
      <c r="W6" s="11"/>
      <c r="X6" s="11"/>
      <c r="Y6" s="11"/>
      <c r="Z6" s="11"/>
    </row>
    <row r="7" ht="15.7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ht="15.75" customHeight="1">
      <c r="A8" s="11"/>
      <c r="B8" s="53" t="s">
        <v>546</v>
      </c>
      <c r="C8" s="107" t="s">
        <v>547</v>
      </c>
      <c r="D8" s="11"/>
      <c r="E8" s="11"/>
      <c r="F8" s="11"/>
      <c r="G8" s="11"/>
      <c r="H8" s="11"/>
      <c r="I8" s="11"/>
      <c r="J8" s="11"/>
      <c r="K8" s="11"/>
      <c r="L8" s="11"/>
      <c r="M8" s="11"/>
      <c r="N8" s="11"/>
      <c r="O8" s="11"/>
      <c r="P8" s="11"/>
      <c r="Q8" s="11"/>
      <c r="R8" s="11"/>
      <c r="S8" s="11"/>
      <c r="T8" s="11"/>
      <c r="U8" s="11"/>
      <c r="V8" s="11"/>
      <c r="W8" s="11"/>
      <c r="X8" s="11"/>
      <c r="Y8" s="11"/>
      <c r="Z8" s="11"/>
    </row>
    <row r="9" ht="33.75" customHeight="1">
      <c r="A9" s="195" t="s">
        <v>548</v>
      </c>
      <c r="B9" s="157"/>
      <c r="C9" s="157"/>
      <c r="D9" s="11"/>
      <c r="E9" s="11"/>
      <c r="F9" s="11"/>
      <c r="G9" s="11"/>
      <c r="H9" s="11"/>
      <c r="I9" s="11"/>
      <c r="J9" s="11"/>
      <c r="K9" s="11"/>
      <c r="L9" s="11"/>
      <c r="M9" s="11"/>
      <c r="N9" s="11"/>
      <c r="O9" s="11"/>
      <c r="P9" s="11"/>
      <c r="Q9" s="11"/>
      <c r="R9" s="11"/>
      <c r="S9" s="11"/>
      <c r="T9" s="11"/>
      <c r="U9" s="11"/>
      <c r="V9" s="11"/>
      <c r="W9" s="11"/>
      <c r="X9" s="11"/>
      <c r="Y9" s="11"/>
      <c r="Z9" s="11"/>
    </row>
    <row r="10" ht="33.75" customHeight="1">
      <c r="A10" s="193" t="s">
        <v>549</v>
      </c>
      <c r="B10" s="157">
        <v>0.0</v>
      </c>
      <c r="C10" s="216">
        <v>0.192</v>
      </c>
      <c r="D10" s="11"/>
      <c r="E10" s="11"/>
      <c r="F10" s="11"/>
      <c r="G10" s="11"/>
      <c r="H10" s="11"/>
      <c r="I10" s="11"/>
      <c r="J10" s="11"/>
      <c r="K10" s="11"/>
      <c r="L10" s="11"/>
      <c r="M10" s="11"/>
      <c r="N10" s="11"/>
      <c r="O10" s="11"/>
      <c r="P10" s="11"/>
      <c r="Q10" s="11"/>
      <c r="R10" s="11"/>
      <c r="S10" s="11"/>
      <c r="T10" s="11"/>
      <c r="U10" s="11"/>
      <c r="V10" s="11"/>
      <c r="W10" s="11"/>
      <c r="X10" s="11"/>
      <c r="Y10" s="11"/>
      <c r="Z10" s="11"/>
    </row>
    <row r="11" ht="33.75" customHeight="1">
      <c r="A11" s="193" t="s">
        <v>550</v>
      </c>
      <c r="B11" s="157">
        <v>0.0</v>
      </c>
      <c r="C11" s="216">
        <v>0.252</v>
      </c>
      <c r="D11" s="11"/>
      <c r="E11" s="11"/>
      <c r="F11" s="11"/>
      <c r="G11" s="11"/>
      <c r="H11" s="11"/>
      <c r="I11" s="11"/>
      <c r="J11" s="11"/>
      <c r="K11" s="11"/>
      <c r="L11" s="11"/>
      <c r="M11" s="11"/>
      <c r="N11" s="11"/>
      <c r="O11" s="11"/>
      <c r="P11" s="11"/>
      <c r="Q11" s="11"/>
      <c r="R11" s="11"/>
      <c r="S11" s="11"/>
      <c r="T11" s="11"/>
      <c r="U11" s="11"/>
      <c r="V11" s="11"/>
      <c r="W11" s="11"/>
      <c r="X11" s="11"/>
      <c r="Y11" s="11"/>
      <c r="Z11" s="11"/>
    </row>
    <row r="12" ht="33.75" customHeight="1">
      <c r="A12" s="195" t="s">
        <v>551</v>
      </c>
      <c r="B12" s="216">
        <v>0.96</v>
      </c>
      <c r="C12" s="216">
        <v>0.84</v>
      </c>
      <c r="D12" s="11"/>
      <c r="E12" s="11"/>
      <c r="F12" s="11"/>
      <c r="G12" s="11"/>
      <c r="H12" s="11"/>
      <c r="I12" s="11"/>
      <c r="J12" s="11"/>
      <c r="K12" s="11"/>
      <c r="L12" s="11"/>
      <c r="M12" s="11"/>
      <c r="N12" s="11"/>
      <c r="O12" s="11"/>
      <c r="P12" s="11"/>
      <c r="Q12" s="11"/>
      <c r="R12" s="11"/>
      <c r="S12" s="11"/>
      <c r="T12" s="11"/>
      <c r="U12" s="11"/>
      <c r="V12" s="11"/>
      <c r="W12" s="11"/>
      <c r="X12" s="11"/>
      <c r="Y12" s="11"/>
      <c r="Z12" s="11"/>
    </row>
    <row r="13" ht="33.75" customHeight="1">
      <c r="A13" s="193" t="s">
        <v>552</v>
      </c>
      <c r="B13" s="216">
        <v>0.035</v>
      </c>
      <c r="C13" s="216">
        <v>0.125</v>
      </c>
      <c r="D13" s="11"/>
      <c r="E13" s="11"/>
      <c r="F13" s="11"/>
      <c r="G13" s="11"/>
      <c r="H13" s="11"/>
      <c r="I13" s="11"/>
      <c r="J13" s="11"/>
      <c r="K13" s="11"/>
      <c r="L13" s="11"/>
      <c r="M13" s="11"/>
      <c r="N13" s="11"/>
      <c r="O13" s="11"/>
      <c r="P13" s="11"/>
      <c r="Q13" s="11"/>
      <c r="R13" s="11"/>
      <c r="S13" s="11"/>
      <c r="T13" s="11"/>
      <c r="U13" s="11"/>
      <c r="V13" s="11"/>
      <c r="W13" s="11"/>
      <c r="X13" s="11"/>
      <c r="Y13" s="11"/>
      <c r="Z13" s="11"/>
    </row>
    <row r="14" ht="33.75" customHeight="1">
      <c r="A14" s="193" t="s">
        <v>553</v>
      </c>
      <c r="B14" s="216">
        <v>0.0</v>
      </c>
      <c r="C14" s="216">
        <v>0.003</v>
      </c>
      <c r="D14" s="11"/>
      <c r="E14" s="11"/>
      <c r="F14" s="11"/>
      <c r="G14" s="11"/>
      <c r="H14" s="11"/>
      <c r="I14" s="11"/>
      <c r="J14" s="11"/>
      <c r="K14" s="11"/>
      <c r="L14" s="11"/>
      <c r="M14" s="11"/>
      <c r="N14" s="11"/>
      <c r="O14" s="11"/>
      <c r="P14" s="11"/>
      <c r="Q14" s="11"/>
      <c r="R14" s="11"/>
      <c r="S14" s="11"/>
      <c r="T14" s="11"/>
      <c r="U14" s="11"/>
      <c r="V14" s="11"/>
      <c r="W14" s="11"/>
      <c r="X14" s="11"/>
      <c r="Y14" s="11"/>
      <c r="Z14" s="11"/>
    </row>
    <row r="15" ht="33.75" customHeight="1">
      <c r="A15" s="193" t="s">
        <v>554</v>
      </c>
      <c r="B15" s="217">
        <v>18.6</v>
      </c>
      <c r="C15" s="217">
        <v>20.24</v>
      </c>
      <c r="D15" s="11"/>
      <c r="E15" s="11"/>
      <c r="F15" s="11"/>
      <c r="G15" s="11"/>
      <c r="H15" s="11"/>
      <c r="I15" s="11"/>
      <c r="J15" s="11"/>
      <c r="K15" s="11"/>
      <c r="L15" s="11"/>
      <c r="M15" s="11"/>
      <c r="N15" s="11"/>
      <c r="O15" s="11"/>
      <c r="P15" s="11"/>
      <c r="Q15" s="11"/>
      <c r="R15" s="11"/>
      <c r="S15" s="11"/>
      <c r="T15" s="11"/>
      <c r="U15" s="11"/>
      <c r="V15" s="11"/>
      <c r="W15" s="11"/>
      <c r="X15" s="11"/>
      <c r="Y15" s="11"/>
      <c r="Z15" s="11"/>
    </row>
    <row r="16" ht="33.75" customHeight="1">
      <c r="A16" s="193" t="s">
        <v>555</v>
      </c>
      <c r="B16" s="151"/>
      <c r="C16" s="151"/>
      <c r="D16" s="11"/>
      <c r="E16" s="11"/>
      <c r="F16" s="11"/>
      <c r="G16" s="11"/>
      <c r="H16" s="11"/>
      <c r="I16" s="11"/>
      <c r="J16" s="11"/>
      <c r="K16" s="11"/>
      <c r="L16" s="11"/>
      <c r="M16" s="11"/>
      <c r="N16" s="11"/>
      <c r="O16" s="11"/>
      <c r="P16" s="11"/>
      <c r="Q16" s="11"/>
      <c r="R16" s="11"/>
      <c r="S16" s="11"/>
      <c r="T16" s="11"/>
      <c r="U16" s="11"/>
      <c r="V16" s="11"/>
      <c r="W16" s="11"/>
      <c r="X16" s="11"/>
      <c r="Y16" s="11"/>
      <c r="Z16" s="11"/>
    </row>
    <row r="17" ht="15.7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5.7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5.7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5.7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5.7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5.7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12" t="s">
        <v>556</v>
      </c>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5.75" customHeight="1">
      <c r="A25" s="11" t="s">
        <v>557</v>
      </c>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218" t="s">
        <v>558</v>
      </c>
      <c r="F26" s="11"/>
      <c r="G26" s="11"/>
      <c r="H26" s="11"/>
      <c r="I26" s="11"/>
      <c r="J26" s="11"/>
      <c r="K26" s="11"/>
      <c r="L26" s="11"/>
      <c r="M26" s="11"/>
      <c r="N26" s="11"/>
      <c r="O26" s="11"/>
      <c r="P26" s="11"/>
      <c r="Q26" s="11"/>
      <c r="R26" s="11"/>
      <c r="S26" s="11"/>
      <c r="T26" s="11"/>
      <c r="U26" s="11"/>
      <c r="V26" s="11"/>
      <c r="W26" s="11"/>
      <c r="X26" s="11"/>
      <c r="Y26" s="11"/>
      <c r="Z26" s="11"/>
    </row>
    <row r="27" ht="15.75" customHeight="1">
      <c r="A27" s="208"/>
      <c r="B27" s="208"/>
      <c r="C27" s="208"/>
      <c r="D27" s="204"/>
      <c r="E27" s="204"/>
      <c r="F27" s="11"/>
      <c r="G27" s="11"/>
      <c r="H27" s="11"/>
      <c r="I27" s="11"/>
      <c r="J27" s="11"/>
      <c r="K27" s="11"/>
      <c r="L27" s="11"/>
      <c r="M27" s="11"/>
      <c r="N27" s="11"/>
      <c r="O27" s="11"/>
      <c r="P27" s="11"/>
      <c r="Q27" s="11"/>
      <c r="R27" s="11"/>
      <c r="S27" s="11"/>
      <c r="T27" s="11"/>
      <c r="U27" s="11"/>
      <c r="V27" s="11"/>
      <c r="W27" s="11"/>
      <c r="X27" s="11"/>
      <c r="Y27" s="11"/>
      <c r="Z27" s="11"/>
    </row>
    <row r="28" ht="15.75" customHeight="1">
      <c r="A28" s="218" t="s">
        <v>559</v>
      </c>
      <c r="F28" s="11"/>
      <c r="G28" s="11"/>
      <c r="H28" s="11"/>
      <c r="I28" s="11"/>
      <c r="J28" s="11"/>
      <c r="K28" s="11"/>
      <c r="L28" s="11"/>
      <c r="M28" s="11"/>
      <c r="N28" s="11"/>
      <c r="O28" s="11"/>
      <c r="P28" s="11"/>
      <c r="Q28" s="11"/>
      <c r="R28" s="11"/>
      <c r="S28" s="11"/>
      <c r="T28" s="11"/>
      <c r="U28" s="11"/>
      <c r="V28" s="11"/>
      <c r="W28" s="11"/>
      <c r="X28" s="11"/>
      <c r="Y28" s="11"/>
      <c r="Z28" s="11"/>
    </row>
    <row r="29" ht="15.75" customHeight="1">
      <c r="A29" s="208"/>
      <c r="B29" s="219"/>
      <c r="C29" s="208"/>
      <c r="D29" s="204"/>
      <c r="E29" s="204"/>
      <c r="F29" s="11"/>
      <c r="G29" s="11"/>
      <c r="H29" s="11"/>
      <c r="I29" s="11"/>
      <c r="J29" s="11"/>
      <c r="K29" s="11"/>
      <c r="L29" s="11"/>
      <c r="M29" s="11"/>
      <c r="N29" s="11"/>
      <c r="O29" s="11"/>
      <c r="P29" s="11"/>
      <c r="Q29" s="11"/>
      <c r="R29" s="11"/>
      <c r="S29" s="11"/>
      <c r="T29" s="11"/>
      <c r="U29" s="11"/>
      <c r="V29" s="11"/>
      <c r="W29" s="11"/>
      <c r="X29" s="11"/>
      <c r="Y29" s="11"/>
      <c r="Z29" s="11"/>
    </row>
    <row r="30" ht="15.75" customHeight="1">
      <c r="A30" s="220" t="s">
        <v>560</v>
      </c>
      <c r="B30" s="221"/>
      <c r="C30" s="208"/>
      <c r="D30" s="204"/>
      <c r="E30" s="204"/>
      <c r="F30" s="11"/>
      <c r="G30" s="11"/>
      <c r="H30" s="11"/>
      <c r="I30" s="11"/>
      <c r="J30" s="11"/>
      <c r="K30" s="11"/>
      <c r="L30" s="11"/>
      <c r="M30" s="11"/>
      <c r="N30" s="11"/>
      <c r="O30" s="11"/>
      <c r="P30" s="11"/>
      <c r="Q30" s="11"/>
      <c r="R30" s="11"/>
      <c r="S30" s="11"/>
      <c r="T30" s="11"/>
      <c r="U30" s="11"/>
      <c r="V30" s="11"/>
      <c r="W30" s="11"/>
      <c r="X30" s="11"/>
      <c r="Y30" s="11"/>
      <c r="Z30" s="11"/>
    </row>
    <row r="31" ht="15.75" customHeight="1">
      <c r="A31" s="222" t="s">
        <v>561</v>
      </c>
      <c r="B31" s="221"/>
      <c r="C31" s="204"/>
      <c r="D31" s="204"/>
      <c r="E31" s="204"/>
      <c r="F31" s="11"/>
      <c r="G31" s="11"/>
      <c r="H31" s="11"/>
      <c r="I31" s="11"/>
      <c r="J31" s="11"/>
      <c r="K31" s="11"/>
      <c r="L31" s="11"/>
      <c r="M31" s="11"/>
      <c r="N31" s="11"/>
      <c r="O31" s="11"/>
      <c r="P31" s="11"/>
      <c r="Q31" s="11"/>
      <c r="R31" s="11"/>
      <c r="S31" s="11"/>
      <c r="T31" s="11"/>
      <c r="U31" s="11"/>
      <c r="V31" s="11"/>
      <c r="W31" s="11"/>
      <c r="X31" s="11"/>
      <c r="Y31" s="11"/>
      <c r="Z31" s="11"/>
    </row>
    <row r="32" ht="15.75" customHeight="1">
      <c r="A32" s="222" t="s">
        <v>562</v>
      </c>
      <c r="B32" s="221"/>
      <c r="C32" s="204"/>
      <c r="D32" s="204"/>
      <c r="E32" s="204"/>
      <c r="F32" s="11"/>
      <c r="G32" s="11"/>
      <c r="H32" s="11"/>
      <c r="I32" s="11"/>
      <c r="J32" s="11"/>
      <c r="K32" s="11"/>
      <c r="L32" s="11"/>
      <c r="M32" s="11"/>
      <c r="N32" s="11"/>
      <c r="O32" s="11"/>
      <c r="P32" s="11"/>
      <c r="Q32" s="11"/>
      <c r="R32" s="11"/>
      <c r="S32" s="11"/>
      <c r="T32" s="11"/>
      <c r="U32" s="11"/>
      <c r="V32" s="11"/>
      <c r="W32" s="11"/>
      <c r="X32" s="11"/>
      <c r="Y32" s="11"/>
      <c r="Z32" s="11"/>
    </row>
    <row r="33" ht="15.75" customHeight="1">
      <c r="A33" s="223" t="s">
        <v>563</v>
      </c>
      <c r="B33" s="221"/>
      <c r="C33" s="224"/>
      <c r="D33" s="204"/>
      <c r="E33" s="204"/>
      <c r="F33" s="11"/>
      <c r="G33" s="11"/>
      <c r="H33" s="11"/>
      <c r="I33" s="11"/>
      <c r="J33" s="11"/>
      <c r="K33" s="11"/>
      <c r="L33" s="11"/>
      <c r="M33" s="11"/>
      <c r="N33" s="11"/>
      <c r="O33" s="11"/>
      <c r="P33" s="11"/>
      <c r="Q33" s="11"/>
      <c r="R33" s="11"/>
      <c r="S33" s="11"/>
      <c r="T33" s="11"/>
      <c r="U33" s="11"/>
      <c r="V33" s="11"/>
      <c r="W33" s="11"/>
      <c r="X33" s="11"/>
      <c r="Y33" s="11"/>
      <c r="Z33" s="11"/>
    </row>
    <row r="34" ht="15.75" customHeight="1">
      <c r="A34" s="222" t="s">
        <v>564</v>
      </c>
      <c r="B34" s="221"/>
      <c r="C34" s="204"/>
      <c r="D34" s="204"/>
      <c r="E34" s="204"/>
      <c r="F34" s="11"/>
      <c r="G34" s="11"/>
      <c r="H34" s="11"/>
      <c r="I34" s="11"/>
      <c r="J34" s="11"/>
      <c r="K34" s="11"/>
      <c r="L34" s="11"/>
      <c r="M34" s="11"/>
      <c r="N34" s="11"/>
      <c r="O34" s="11"/>
      <c r="P34" s="11"/>
      <c r="Q34" s="11"/>
      <c r="R34" s="11"/>
      <c r="S34" s="11"/>
      <c r="T34" s="11"/>
      <c r="U34" s="11"/>
      <c r="V34" s="11"/>
      <c r="W34" s="11"/>
      <c r="X34" s="11"/>
      <c r="Y34" s="11"/>
      <c r="Z34" s="11"/>
    </row>
    <row r="35" ht="15.75" customHeight="1">
      <c r="A35" s="225" t="s">
        <v>565</v>
      </c>
      <c r="D35" s="204"/>
      <c r="E35" s="204"/>
      <c r="F35" s="11"/>
      <c r="G35" s="11"/>
      <c r="H35" s="11"/>
      <c r="I35" s="11"/>
      <c r="J35" s="11"/>
      <c r="K35" s="11"/>
      <c r="L35" s="11"/>
      <c r="M35" s="11"/>
      <c r="N35" s="11"/>
      <c r="O35" s="11"/>
      <c r="P35" s="11"/>
      <c r="Q35" s="11"/>
      <c r="R35" s="11"/>
      <c r="S35" s="11"/>
      <c r="T35" s="11"/>
      <c r="U35" s="11"/>
      <c r="V35" s="11"/>
      <c r="W35" s="11"/>
      <c r="X35" s="11"/>
      <c r="Y35" s="11"/>
      <c r="Z35" s="11"/>
    </row>
    <row r="36" ht="15.75" customHeight="1">
      <c r="A36" s="222" t="s">
        <v>566</v>
      </c>
      <c r="B36" s="221"/>
      <c r="C36" s="204"/>
      <c r="D36" s="204"/>
      <c r="E36" s="204"/>
      <c r="F36" s="11"/>
      <c r="G36" s="11"/>
      <c r="H36" s="11"/>
      <c r="I36" s="11"/>
      <c r="J36" s="11"/>
      <c r="K36" s="11"/>
      <c r="L36" s="11"/>
      <c r="M36" s="11"/>
      <c r="N36" s="11"/>
      <c r="O36" s="11"/>
      <c r="P36" s="11"/>
      <c r="Q36" s="11"/>
      <c r="R36" s="11"/>
      <c r="S36" s="11"/>
      <c r="T36" s="11"/>
      <c r="U36" s="11"/>
      <c r="V36" s="11"/>
      <c r="W36" s="11"/>
      <c r="X36" s="11"/>
      <c r="Y36" s="11"/>
      <c r="Z36" s="11"/>
    </row>
    <row r="37" ht="15.75" customHeight="1">
      <c r="A37" s="222" t="s">
        <v>567</v>
      </c>
      <c r="B37" s="221"/>
      <c r="C37" s="204"/>
      <c r="D37" s="204"/>
      <c r="E37" s="204"/>
      <c r="F37" s="11"/>
      <c r="G37" s="11"/>
      <c r="H37" s="11"/>
      <c r="I37" s="11"/>
      <c r="J37" s="11"/>
      <c r="K37" s="11"/>
      <c r="L37" s="11"/>
      <c r="M37" s="11"/>
      <c r="N37" s="11"/>
      <c r="O37" s="11"/>
      <c r="P37" s="11"/>
      <c r="Q37" s="11"/>
      <c r="R37" s="11"/>
      <c r="S37" s="11"/>
      <c r="T37" s="11"/>
      <c r="U37" s="11"/>
      <c r="V37" s="11"/>
      <c r="W37" s="11"/>
      <c r="X37" s="11"/>
      <c r="Y37" s="11"/>
      <c r="Z37" s="11"/>
    </row>
    <row r="38" ht="15.75" customHeight="1">
      <c r="A38" s="222"/>
      <c r="B38" s="221"/>
      <c r="C38" s="204"/>
      <c r="D38" s="204"/>
      <c r="E38" s="204"/>
      <c r="F38" s="11"/>
      <c r="G38" s="11"/>
      <c r="H38" s="11"/>
      <c r="I38" s="11"/>
      <c r="J38" s="11"/>
      <c r="K38" s="11"/>
      <c r="L38" s="11"/>
      <c r="M38" s="11"/>
      <c r="N38" s="11"/>
      <c r="O38" s="11"/>
      <c r="P38" s="11"/>
      <c r="Q38" s="11"/>
      <c r="R38" s="11"/>
      <c r="S38" s="11"/>
      <c r="T38" s="11"/>
      <c r="U38" s="11"/>
      <c r="V38" s="11"/>
      <c r="W38" s="11"/>
      <c r="X38" s="11"/>
      <c r="Y38" s="11"/>
      <c r="Z38" s="11"/>
    </row>
    <row r="39" ht="15.75" customHeight="1">
      <c r="A39" s="222"/>
      <c r="B39" s="221"/>
      <c r="C39" s="204"/>
      <c r="D39" s="204"/>
      <c r="E39" s="204"/>
      <c r="F39" s="11"/>
      <c r="G39" s="11"/>
      <c r="H39" s="11"/>
      <c r="I39" s="11"/>
      <c r="J39" s="11"/>
      <c r="K39" s="11"/>
      <c r="L39" s="11"/>
      <c r="M39" s="11"/>
      <c r="N39" s="11"/>
      <c r="O39" s="11"/>
      <c r="P39" s="11"/>
      <c r="Q39" s="11"/>
      <c r="R39" s="11"/>
      <c r="S39" s="11"/>
      <c r="T39" s="11"/>
      <c r="U39" s="11"/>
      <c r="V39" s="11"/>
      <c r="W39" s="11"/>
      <c r="X39" s="11"/>
      <c r="Y39" s="11"/>
      <c r="Z39" s="11"/>
    </row>
    <row r="40" ht="15.75" customHeight="1">
      <c r="A40" s="222" t="s">
        <v>568</v>
      </c>
      <c r="B40" s="221"/>
      <c r="C40" s="204"/>
      <c r="D40" s="204"/>
      <c r="E40" s="204"/>
      <c r="F40" s="11"/>
      <c r="G40" s="11"/>
      <c r="H40" s="11"/>
      <c r="I40" s="11"/>
      <c r="J40" s="11"/>
      <c r="K40" s="11"/>
      <c r="L40" s="11"/>
      <c r="M40" s="11"/>
      <c r="N40" s="11"/>
      <c r="O40" s="11"/>
      <c r="P40" s="11"/>
      <c r="Q40" s="11"/>
      <c r="R40" s="11"/>
      <c r="S40" s="11"/>
      <c r="T40" s="11"/>
      <c r="U40" s="11"/>
      <c r="V40" s="11"/>
      <c r="W40" s="11"/>
      <c r="X40" s="11"/>
      <c r="Y40" s="11"/>
      <c r="Z40" s="11"/>
    </row>
    <row r="41" ht="15.75" customHeight="1">
      <c r="A41" s="222" t="s">
        <v>569</v>
      </c>
      <c r="B41" s="221"/>
      <c r="C41" s="204"/>
      <c r="D41" s="204"/>
      <c r="E41" s="204"/>
      <c r="F41" s="11"/>
      <c r="G41" s="11"/>
      <c r="H41" s="11"/>
      <c r="I41" s="11"/>
      <c r="J41" s="11"/>
      <c r="K41" s="11"/>
      <c r="L41" s="11"/>
      <c r="M41" s="11"/>
      <c r="N41" s="11"/>
      <c r="O41" s="11"/>
      <c r="P41" s="11"/>
      <c r="Q41" s="11"/>
      <c r="R41" s="11"/>
      <c r="S41" s="11"/>
      <c r="T41" s="11"/>
      <c r="U41" s="11"/>
      <c r="V41" s="11"/>
      <c r="W41" s="11"/>
      <c r="X41" s="11"/>
      <c r="Y41" s="11"/>
      <c r="Z41" s="11"/>
    </row>
    <row r="42" ht="15.75" customHeight="1">
      <c r="A42" s="222" t="s">
        <v>570</v>
      </c>
      <c r="B42" s="221"/>
      <c r="C42" s="204"/>
      <c r="D42" s="204"/>
      <c r="E42" s="204"/>
      <c r="F42" s="11"/>
      <c r="G42" s="11"/>
      <c r="H42" s="11"/>
      <c r="I42" s="11"/>
      <c r="J42" s="11"/>
      <c r="K42" s="11"/>
      <c r="L42" s="11"/>
      <c r="M42" s="11"/>
      <c r="N42" s="11"/>
      <c r="O42" s="11"/>
      <c r="P42" s="11"/>
      <c r="Q42" s="11"/>
      <c r="R42" s="11"/>
      <c r="S42" s="11"/>
      <c r="T42" s="11"/>
      <c r="U42" s="11"/>
      <c r="V42" s="11"/>
      <c r="W42" s="11"/>
      <c r="X42" s="11"/>
      <c r="Y42" s="11"/>
      <c r="Z42" s="11"/>
    </row>
    <row r="43" ht="15.75" customHeight="1">
      <c r="A43" s="222" t="s">
        <v>571</v>
      </c>
      <c r="B43" s="221"/>
      <c r="C43" s="204"/>
      <c r="D43" s="204"/>
      <c r="E43" s="204"/>
      <c r="F43" s="11"/>
      <c r="G43" s="11"/>
      <c r="H43" s="11"/>
      <c r="I43" s="11"/>
      <c r="J43" s="11"/>
      <c r="K43" s="11"/>
      <c r="L43" s="11"/>
      <c r="M43" s="11"/>
      <c r="N43" s="11"/>
      <c r="O43" s="11"/>
      <c r="P43" s="11"/>
      <c r="Q43" s="11"/>
      <c r="R43" s="11"/>
      <c r="S43" s="11"/>
      <c r="T43" s="11"/>
      <c r="U43" s="11"/>
      <c r="V43" s="11"/>
      <c r="W43" s="11"/>
      <c r="X43" s="11"/>
      <c r="Y43" s="11"/>
      <c r="Z43" s="11"/>
    </row>
    <row r="44" ht="15.75" customHeight="1">
      <c r="A44" s="222" t="s">
        <v>572</v>
      </c>
      <c r="B44" s="221"/>
      <c r="C44" s="204"/>
      <c r="D44" s="204"/>
      <c r="E44" s="204"/>
      <c r="F44" s="11"/>
      <c r="G44" s="11"/>
      <c r="H44" s="11"/>
      <c r="I44" s="11"/>
      <c r="J44" s="11"/>
      <c r="K44" s="11"/>
      <c r="L44" s="11"/>
      <c r="M44" s="11"/>
      <c r="N44" s="11"/>
      <c r="O44" s="11"/>
      <c r="P44" s="11"/>
      <c r="Q44" s="11"/>
      <c r="R44" s="11"/>
      <c r="S44" s="11"/>
      <c r="T44" s="11"/>
      <c r="U44" s="11"/>
      <c r="V44" s="11"/>
      <c r="W44" s="11"/>
      <c r="X44" s="11"/>
      <c r="Y44" s="11"/>
      <c r="Z44" s="11"/>
    </row>
    <row r="45" ht="15.75" customHeight="1">
      <c r="A45" s="222" t="s">
        <v>573</v>
      </c>
      <c r="B45" s="221"/>
      <c r="C45" s="204"/>
      <c r="D45" s="204"/>
      <c r="E45" s="204"/>
      <c r="F45" s="11"/>
      <c r="G45" s="11"/>
      <c r="H45" s="11"/>
      <c r="I45" s="11"/>
      <c r="J45" s="11"/>
      <c r="K45" s="11"/>
      <c r="L45" s="11"/>
      <c r="M45" s="11"/>
      <c r="N45" s="11"/>
      <c r="O45" s="11"/>
      <c r="P45" s="11"/>
      <c r="Q45" s="11"/>
      <c r="R45" s="11"/>
      <c r="S45" s="11"/>
      <c r="T45" s="11"/>
      <c r="U45" s="11"/>
      <c r="V45" s="11"/>
      <c r="W45" s="11"/>
      <c r="X45" s="11"/>
      <c r="Y45" s="11"/>
      <c r="Z45" s="11"/>
    </row>
    <row r="46" ht="15.75" customHeight="1">
      <c r="A46" s="223" t="s">
        <v>574</v>
      </c>
      <c r="B46" s="221"/>
      <c r="C46" s="204"/>
      <c r="D46" s="204"/>
      <c r="E46" s="204"/>
      <c r="F46" s="11"/>
      <c r="G46" s="11"/>
      <c r="H46" s="11"/>
      <c r="I46" s="11"/>
      <c r="J46" s="11"/>
      <c r="K46" s="11"/>
      <c r="L46" s="11"/>
      <c r="M46" s="11"/>
      <c r="N46" s="11"/>
      <c r="O46" s="11"/>
      <c r="P46" s="11"/>
      <c r="Q46" s="11"/>
      <c r="R46" s="11"/>
      <c r="S46" s="11"/>
      <c r="T46" s="11"/>
      <c r="U46" s="11"/>
      <c r="V46" s="11"/>
      <c r="W46" s="11"/>
      <c r="X46" s="11"/>
      <c r="Y46" s="11"/>
      <c r="Z46" s="11"/>
    </row>
    <row r="47" ht="15.75" customHeight="1">
      <c r="A47" s="222" t="s">
        <v>575</v>
      </c>
      <c r="B47" s="221"/>
      <c r="C47" s="204"/>
      <c r="D47" s="204"/>
      <c r="E47" s="204"/>
      <c r="F47" s="11"/>
      <c r="G47" s="11"/>
      <c r="H47" s="11"/>
      <c r="I47" s="11"/>
      <c r="J47" s="11"/>
      <c r="K47" s="11"/>
      <c r="L47" s="11"/>
      <c r="M47" s="11"/>
      <c r="N47" s="11"/>
      <c r="O47" s="11"/>
      <c r="P47" s="11"/>
      <c r="Q47" s="11"/>
      <c r="R47" s="11"/>
      <c r="S47" s="11"/>
      <c r="T47" s="11"/>
      <c r="U47" s="11"/>
      <c r="V47" s="11"/>
      <c r="W47" s="11"/>
      <c r="X47" s="11"/>
      <c r="Y47" s="11"/>
      <c r="Z47" s="11"/>
    </row>
    <row r="48" ht="15.75" customHeight="1">
      <c r="A48" s="222"/>
      <c r="B48" s="221"/>
      <c r="C48" s="204"/>
      <c r="D48" s="204"/>
      <c r="E48" s="204"/>
      <c r="F48" s="11"/>
      <c r="G48" s="11"/>
      <c r="H48" s="11"/>
      <c r="I48" s="11"/>
      <c r="J48" s="11"/>
      <c r="K48" s="11"/>
      <c r="L48" s="11"/>
      <c r="M48" s="11"/>
      <c r="N48" s="11"/>
      <c r="O48" s="11"/>
      <c r="P48" s="11"/>
      <c r="Q48" s="11"/>
      <c r="R48" s="11"/>
      <c r="S48" s="11"/>
      <c r="T48" s="11"/>
      <c r="U48" s="11"/>
      <c r="V48" s="11"/>
      <c r="W48" s="11"/>
      <c r="X48" s="11"/>
      <c r="Y48" s="11"/>
      <c r="Z48" s="11"/>
    </row>
    <row r="49" ht="15.75" customHeight="1">
      <c r="A49" s="222"/>
      <c r="B49" s="221"/>
      <c r="C49" s="204"/>
      <c r="D49" s="204"/>
      <c r="E49" s="204"/>
      <c r="F49" s="11"/>
      <c r="G49" s="11"/>
      <c r="H49" s="11"/>
      <c r="I49" s="11"/>
      <c r="J49" s="11"/>
      <c r="K49" s="11"/>
      <c r="L49" s="11"/>
      <c r="M49" s="11"/>
      <c r="N49" s="11"/>
      <c r="O49" s="11"/>
      <c r="P49" s="11"/>
      <c r="Q49" s="11"/>
      <c r="R49" s="11"/>
      <c r="S49" s="11"/>
      <c r="T49" s="11"/>
      <c r="U49" s="11"/>
      <c r="V49" s="11"/>
      <c r="W49" s="11"/>
      <c r="X49" s="11"/>
      <c r="Y49" s="11"/>
      <c r="Z49" s="11"/>
    </row>
    <row r="50" ht="15.75" customHeight="1">
      <c r="A50" s="222" t="s">
        <v>576</v>
      </c>
      <c r="B50" s="221"/>
      <c r="C50" s="204"/>
      <c r="D50" s="204"/>
      <c r="E50" s="204"/>
      <c r="F50" s="11"/>
      <c r="G50" s="11"/>
      <c r="H50" s="11"/>
      <c r="I50" s="11"/>
      <c r="J50" s="11"/>
      <c r="K50" s="11"/>
      <c r="L50" s="11"/>
      <c r="M50" s="11"/>
      <c r="N50" s="11"/>
      <c r="O50" s="11"/>
      <c r="P50" s="11"/>
      <c r="Q50" s="11"/>
      <c r="R50" s="11"/>
      <c r="S50" s="11"/>
      <c r="T50" s="11"/>
      <c r="U50" s="11"/>
      <c r="V50" s="11"/>
      <c r="W50" s="11"/>
      <c r="X50" s="11"/>
      <c r="Y50" s="11"/>
      <c r="Z50" s="11"/>
    </row>
    <row r="51" ht="15.75" customHeight="1">
      <c r="A51" s="27"/>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1" t="s">
        <v>577</v>
      </c>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28" t="s">
        <v>578</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27"/>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2" t="s">
        <v>579</v>
      </c>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1" t="s">
        <v>580</v>
      </c>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222" t="s">
        <v>581</v>
      </c>
      <c r="B59" s="221"/>
      <c r="C59" s="204"/>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222"/>
      <c r="B60" s="221"/>
      <c r="C60" s="204"/>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222"/>
      <c r="B61" s="221"/>
      <c r="C61" s="204"/>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222"/>
      <c r="C62" s="204"/>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222" t="s">
        <v>582</v>
      </c>
      <c r="C63" s="204"/>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222" t="s">
        <v>583</v>
      </c>
      <c r="C64" s="204"/>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222"/>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222" t="s">
        <v>584</v>
      </c>
      <c r="B66" s="221"/>
      <c r="C66" s="204"/>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222"/>
      <c r="B67" s="221"/>
      <c r="C67" s="204"/>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222" t="s">
        <v>585</v>
      </c>
      <c r="B68" s="221"/>
      <c r="C68" s="204"/>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222"/>
      <c r="B69" s="221"/>
      <c r="C69" s="204"/>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222"/>
      <c r="B70" s="221"/>
      <c r="C70" s="204"/>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222"/>
      <c r="B71" s="221"/>
      <c r="C71" s="204"/>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t="s">
        <v>586</v>
      </c>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48.0" customHeight="1">
      <c r="A75" s="27"/>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215" t="s">
        <v>587</v>
      </c>
      <c r="B84" s="9"/>
      <c r="C84" s="9"/>
      <c r="D84" s="10"/>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0">
    <mergeCell ref="A63:B63"/>
    <mergeCell ref="A64:B64"/>
    <mergeCell ref="A1:D1"/>
    <mergeCell ref="A5:D6"/>
    <mergeCell ref="A84:D84"/>
    <mergeCell ref="A26:E26"/>
    <mergeCell ref="A28:E28"/>
    <mergeCell ref="A35:C35"/>
    <mergeCell ref="A62:B62"/>
    <mergeCell ref="A65:C65"/>
  </mergeCells>
  <conditionalFormatting sqref="B9:C14">
    <cfRule type="cellIs" dxfId="0" priority="1" operator="greaterThan">
      <formula>1</formula>
    </cfRule>
  </conditionalFormatting>
  <dataValidations>
    <dataValidation type="decimal" allowBlank="1" showErrorMessage="1" sqref="B15:C16">
      <formula1>0.0</formula1>
      <formula2>200.0</formula2>
    </dataValidation>
    <dataValidation type="decimal" allowBlank="1" showErrorMessage="1" sqref="B9:C14">
      <formula1>0.0</formula1>
      <formula2>100.0</formula2>
    </dataValidation>
  </dataValidations>
  <printOptions/>
  <pageMargins bottom="0.75" footer="0.0" header="0.0" left="0.7" right="0.7" top="0.75"/>
  <pageSetup orientation="landscape"/>
  <headerFooter>
    <oddHeader>&amp;C  </oddHeader>
    <oddFooter>&amp;C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1.0"/>
    <col customWidth="1" min="2" max="2" width="38.33"/>
    <col customWidth="1" min="3" max="5" width="18.11"/>
    <col customWidth="1" min="6" max="26" width="11.0"/>
  </cols>
  <sheetData>
    <row r="1" ht="15.75" customHeight="1">
      <c r="A1" s="8" t="s">
        <v>588</v>
      </c>
      <c r="B1" s="9"/>
      <c r="C1" s="9"/>
      <c r="D1" s="9"/>
      <c r="E1" s="9"/>
      <c r="F1" s="10"/>
      <c r="G1" s="11"/>
      <c r="H1" s="11"/>
      <c r="I1" s="11"/>
      <c r="J1" s="11"/>
      <c r="K1" s="11"/>
      <c r="L1" s="11"/>
      <c r="M1" s="11"/>
      <c r="N1" s="11"/>
      <c r="O1" s="11"/>
      <c r="P1" s="11"/>
      <c r="Q1" s="11"/>
      <c r="R1" s="11"/>
      <c r="S1" s="11"/>
      <c r="T1" s="11"/>
      <c r="U1" s="11"/>
      <c r="V1" s="11"/>
      <c r="W1" s="11"/>
      <c r="X1" s="11"/>
      <c r="Y1" s="11"/>
      <c r="Z1" s="11"/>
    </row>
    <row r="2" ht="15.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ht="15.75" customHeight="1">
      <c r="A3" s="12" t="s">
        <v>589</v>
      </c>
      <c r="B3" s="11"/>
      <c r="C3" s="11"/>
      <c r="D3" s="11"/>
      <c r="E3" s="11"/>
      <c r="F3" s="11"/>
      <c r="G3" s="11"/>
      <c r="H3" s="11"/>
      <c r="I3" s="11"/>
      <c r="J3" s="11"/>
      <c r="K3" s="11"/>
      <c r="L3" s="11"/>
      <c r="M3" s="11"/>
      <c r="N3" s="11"/>
      <c r="O3" s="11"/>
      <c r="P3" s="11"/>
      <c r="Q3" s="11"/>
      <c r="R3" s="11"/>
      <c r="S3" s="11"/>
      <c r="T3" s="11"/>
      <c r="U3" s="11"/>
      <c r="V3" s="11"/>
      <c r="W3" s="11"/>
      <c r="X3" s="11"/>
      <c r="Y3" s="11"/>
      <c r="Z3" s="11"/>
    </row>
    <row r="4" ht="15.75" customHeight="1">
      <c r="A4" s="11" t="s">
        <v>590</v>
      </c>
      <c r="B4" s="11"/>
      <c r="C4" s="11"/>
      <c r="D4" s="11"/>
      <c r="E4" s="11"/>
      <c r="F4" s="11"/>
      <c r="G4" s="11"/>
      <c r="H4" s="11"/>
      <c r="I4" s="11"/>
      <c r="J4" s="11"/>
      <c r="K4" s="11"/>
      <c r="L4" s="11"/>
      <c r="M4" s="11"/>
      <c r="N4" s="11"/>
      <c r="O4" s="11"/>
      <c r="P4" s="11"/>
      <c r="Q4" s="11"/>
      <c r="R4" s="11"/>
      <c r="S4" s="11"/>
      <c r="T4" s="11"/>
      <c r="U4" s="11"/>
      <c r="V4" s="11"/>
      <c r="W4" s="11"/>
      <c r="X4" s="11"/>
      <c r="Y4" s="11"/>
      <c r="Z4" s="11"/>
    </row>
    <row r="5" ht="18.75" customHeight="1">
      <c r="A5" s="11"/>
      <c r="B5" s="226" t="s">
        <v>591</v>
      </c>
      <c r="C5" s="11"/>
      <c r="D5" s="11"/>
      <c r="E5" s="11"/>
      <c r="F5" s="11"/>
      <c r="G5" s="11"/>
      <c r="H5" s="11"/>
      <c r="I5" s="11"/>
      <c r="J5" s="11"/>
      <c r="K5" s="11"/>
      <c r="L5" s="11"/>
      <c r="M5" s="11"/>
      <c r="N5" s="11"/>
      <c r="O5" s="11"/>
      <c r="P5" s="11"/>
      <c r="Q5" s="11"/>
      <c r="R5" s="11"/>
      <c r="S5" s="11"/>
      <c r="T5" s="11"/>
      <c r="U5" s="11"/>
      <c r="V5" s="11"/>
      <c r="W5" s="11"/>
      <c r="X5" s="11"/>
      <c r="Y5" s="11"/>
      <c r="Z5" s="11"/>
    </row>
    <row r="6" ht="15.75" customHeight="1">
      <c r="A6" s="11"/>
      <c r="B6" s="11"/>
      <c r="C6" s="11"/>
      <c r="D6" s="11"/>
      <c r="E6" s="11"/>
      <c r="F6" s="11"/>
      <c r="G6" s="11"/>
      <c r="H6" s="11"/>
      <c r="I6" s="11"/>
      <c r="J6" s="11"/>
      <c r="K6" s="11"/>
      <c r="L6" s="11"/>
      <c r="M6" s="11"/>
      <c r="N6" s="11"/>
      <c r="O6" s="11"/>
      <c r="P6" s="11"/>
      <c r="Q6" s="11"/>
      <c r="R6" s="11"/>
      <c r="S6" s="11"/>
      <c r="T6" s="11"/>
      <c r="U6" s="11"/>
      <c r="V6" s="11"/>
      <c r="W6" s="11"/>
      <c r="X6" s="11"/>
      <c r="Y6" s="11"/>
      <c r="Z6" s="11"/>
    </row>
    <row r="7" ht="85.5" customHeight="1">
      <c r="A7" s="227" t="s">
        <v>592</v>
      </c>
      <c r="G7" s="11"/>
      <c r="H7" s="11"/>
      <c r="I7" s="11"/>
      <c r="J7" s="11"/>
      <c r="K7" s="11"/>
      <c r="L7" s="11"/>
      <c r="M7" s="11"/>
      <c r="N7" s="11"/>
      <c r="O7" s="11"/>
      <c r="P7" s="11"/>
      <c r="Q7" s="11"/>
      <c r="R7" s="11"/>
      <c r="S7" s="11"/>
      <c r="T7" s="11"/>
      <c r="U7" s="11"/>
      <c r="V7" s="11"/>
      <c r="W7" s="11"/>
      <c r="X7" s="11"/>
      <c r="Y7" s="11"/>
      <c r="Z7" s="11"/>
    </row>
    <row r="8" ht="15.7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ht="15.75" customHeight="1">
      <c r="A9" s="11"/>
      <c r="B9" s="11" t="s">
        <v>593</v>
      </c>
      <c r="C9" s="22" t="s">
        <v>594</v>
      </c>
      <c r="D9" s="11"/>
      <c r="E9" s="11"/>
      <c r="F9" s="11"/>
      <c r="G9" s="11"/>
      <c r="H9" s="11"/>
      <c r="I9" s="11"/>
      <c r="J9" s="11"/>
      <c r="K9" s="11"/>
      <c r="L9" s="11"/>
      <c r="M9" s="11"/>
      <c r="N9" s="11"/>
      <c r="O9" s="11"/>
      <c r="P9" s="11"/>
      <c r="Q9" s="11"/>
      <c r="R9" s="11"/>
      <c r="S9" s="11"/>
      <c r="T9" s="11"/>
      <c r="U9" s="11"/>
      <c r="V9" s="11"/>
      <c r="W9" s="11"/>
      <c r="X9" s="11"/>
      <c r="Y9" s="11"/>
      <c r="Z9" s="11"/>
    </row>
    <row r="10" ht="15.75" customHeight="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ht="15.75" customHeight="1">
      <c r="A11" s="11"/>
      <c r="B11" s="11"/>
      <c r="C11" s="228"/>
      <c r="D11" s="94" t="s">
        <v>595</v>
      </c>
      <c r="E11" s="146"/>
      <c r="F11" s="11"/>
      <c r="G11" s="11"/>
      <c r="H11" s="11"/>
      <c r="I11" s="11"/>
      <c r="J11" s="11"/>
      <c r="K11" s="11"/>
      <c r="L11" s="11"/>
      <c r="M11" s="11"/>
      <c r="N11" s="11"/>
      <c r="O11" s="11"/>
      <c r="P11" s="11"/>
      <c r="Q11" s="11"/>
      <c r="R11" s="11"/>
      <c r="S11" s="11"/>
      <c r="T11" s="11"/>
      <c r="U11" s="11"/>
      <c r="V11" s="11"/>
      <c r="W11" s="11"/>
      <c r="X11" s="11"/>
      <c r="Y11" s="11"/>
      <c r="Z11" s="11"/>
    </row>
    <row r="12" ht="15.7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ht="15.7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ht="15.75" customHeight="1">
      <c r="A14" s="12" t="s">
        <v>596</v>
      </c>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ht="15.7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ht="42.75" customHeight="1">
      <c r="A16" s="229" t="s">
        <v>597</v>
      </c>
      <c r="G16" s="11"/>
      <c r="H16" s="11"/>
      <c r="I16" s="11"/>
      <c r="J16" s="11"/>
      <c r="K16" s="11"/>
      <c r="L16" s="11"/>
      <c r="M16" s="11"/>
      <c r="N16" s="11"/>
      <c r="O16" s="11"/>
      <c r="P16" s="11"/>
      <c r="Q16" s="11"/>
      <c r="R16" s="11"/>
      <c r="S16" s="11"/>
      <c r="T16" s="11"/>
      <c r="U16" s="11"/>
      <c r="V16" s="11"/>
      <c r="W16" s="11"/>
      <c r="X16" s="11"/>
      <c r="Y16" s="11"/>
      <c r="Z16" s="11"/>
    </row>
    <row r="17" ht="36.75" customHeight="1">
      <c r="A17" s="230" t="s">
        <v>598</v>
      </c>
      <c r="G17" s="11"/>
      <c r="H17" s="11"/>
      <c r="I17" s="11"/>
      <c r="J17" s="11"/>
      <c r="K17" s="11"/>
      <c r="L17" s="11"/>
      <c r="M17" s="11"/>
      <c r="N17" s="11"/>
      <c r="O17" s="11"/>
      <c r="P17" s="11"/>
      <c r="Q17" s="11"/>
      <c r="R17" s="11"/>
      <c r="S17" s="11"/>
      <c r="T17" s="11"/>
      <c r="U17" s="11"/>
      <c r="V17" s="11"/>
      <c r="W17" s="11"/>
      <c r="X17" s="11"/>
      <c r="Y17" s="11"/>
      <c r="Z17" s="11"/>
    </row>
    <row r="18" ht="15.75" customHeight="1">
      <c r="A18" s="231" t="s">
        <v>599</v>
      </c>
      <c r="G18" s="11"/>
      <c r="H18" s="11"/>
      <c r="I18" s="11"/>
      <c r="J18" s="11"/>
      <c r="K18" s="11"/>
      <c r="L18" s="11"/>
      <c r="M18" s="11"/>
      <c r="N18" s="11"/>
      <c r="O18" s="11"/>
      <c r="P18" s="11"/>
      <c r="Q18" s="11"/>
      <c r="R18" s="11"/>
      <c r="S18" s="11"/>
      <c r="T18" s="11"/>
      <c r="U18" s="11"/>
      <c r="V18" s="11"/>
      <c r="W18" s="11"/>
      <c r="X18" s="11"/>
      <c r="Y18" s="11"/>
      <c r="Z18" s="11"/>
    </row>
    <row r="19" ht="36.75" customHeight="1">
      <c r="A19" s="230" t="s">
        <v>600</v>
      </c>
      <c r="G19" s="11"/>
      <c r="H19" s="11"/>
      <c r="I19" s="11"/>
      <c r="J19" s="11"/>
      <c r="K19" s="11"/>
      <c r="L19" s="11"/>
      <c r="M19" s="11"/>
      <c r="N19" s="11"/>
      <c r="O19" s="11"/>
      <c r="P19" s="11"/>
      <c r="Q19" s="11"/>
      <c r="R19" s="11"/>
      <c r="S19" s="11"/>
      <c r="T19" s="11"/>
      <c r="U19" s="11"/>
      <c r="V19" s="11"/>
      <c r="W19" s="11"/>
      <c r="X19" s="11"/>
      <c r="Y19" s="11"/>
      <c r="Z19" s="11"/>
    </row>
    <row r="20" ht="15.75" customHeight="1">
      <c r="A20" s="231" t="s">
        <v>601</v>
      </c>
      <c r="G20" s="11"/>
      <c r="H20" s="11"/>
      <c r="I20" s="11"/>
      <c r="J20" s="11"/>
      <c r="K20" s="11"/>
      <c r="L20" s="11"/>
      <c r="M20" s="11"/>
      <c r="N20" s="11"/>
      <c r="O20" s="11"/>
      <c r="P20" s="11"/>
      <c r="Q20" s="11"/>
      <c r="R20" s="11"/>
      <c r="S20" s="11"/>
      <c r="T20" s="11"/>
      <c r="U20" s="11"/>
      <c r="V20" s="11"/>
      <c r="W20" s="11"/>
      <c r="X20" s="11"/>
      <c r="Y20" s="11"/>
      <c r="Z20" s="11"/>
    </row>
    <row r="21" ht="15.7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5.75" customHeight="1">
      <c r="A22" s="11"/>
      <c r="B22" s="11"/>
      <c r="C22" s="1" t="s">
        <v>602</v>
      </c>
      <c r="D22" s="1" t="s">
        <v>603</v>
      </c>
      <c r="E22" s="11"/>
      <c r="F22" s="11"/>
      <c r="G22" s="11"/>
      <c r="H22" s="11"/>
      <c r="I22" s="11"/>
      <c r="J22" s="11"/>
      <c r="K22" s="11"/>
      <c r="L22" s="11"/>
      <c r="M22" s="11"/>
      <c r="N22" s="11"/>
      <c r="O22" s="11"/>
      <c r="P22" s="11"/>
      <c r="Q22" s="11"/>
      <c r="R22" s="11"/>
      <c r="S22" s="11"/>
      <c r="T22" s="11"/>
      <c r="U22" s="11"/>
      <c r="V22" s="11"/>
      <c r="W22" s="11"/>
      <c r="X22" s="11"/>
      <c r="Y22" s="11"/>
      <c r="Z22" s="11"/>
    </row>
    <row r="23" ht="15.75" customHeight="1">
      <c r="A23" s="11"/>
      <c r="B23" s="232" t="s">
        <v>604</v>
      </c>
      <c r="C23" s="232"/>
      <c r="D23" s="232"/>
      <c r="E23" s="11"/>
      <c r="F23" s="11"/>
      <c r="G23" s="11"/>
      <c r="H23" s="11"/>
      <c r="I23" s="11"/>
      <c r="J23" s="11"/>
      <c r="K23" s="11"/>
      <c r="L23" s="11"/>
      <c r="M23" s="11"/>
      <c r="N23" s="11"/>
      <c r="O23" s="11"/>
      <c r="P23" s="11"/>
      <c r="Q23" s="11"/>
      <c r="R23" s="11"/>
      <c r="S23" s="11"/>
      <c r="T23" s="11"/>
      <c r="U23" s="11"/>
      <c r="V23" s="11"/>
      <c r="W23" s="11"/>
      <c r="X23" s="11"/>
      <c r="Y23" s="11"/>
      <c r="Z23" s="11"/>
    </row>
    <row r="24" ht="15.75" customHeight="1">
      <c r="A24" s="11"/>
      <c r="B24" s="94" t="s">
        <v>605</v>
      </c>
      <c r="C24" s="233">
        <v>62035.0</v>
      </c>
      <c r="D24" s="233">
        <v>62035.0</v>
      </c>
      <c r="E24" s="11"/>
      <c r="F24" s="11"/>
      <c r="G24" s="11"/>
      <c r="H24" s="11"/>
      <c r="I24" s="11"/>
      <c r="J24" s="11"/>
      <c r="K24" s="11"/>
      <c r="L24" s="11"/>
      <c r="M24" s="11"/>
      <c r="N24" s="11"/>
      <c r="O24" s="11"/>
      <c r="P24" s="11"/>
      <c r="Q24" s="11"/>
      <c r="R24" s="11"/>
      <c r="S24" s="11"/>
      <c r="T24" s="11"/>
      <c r="U24" s="11"/>
      <c r="V24" s="11"/>
      <c r="W24" s="11"/>
      <c r="X24" s="11"/>
      <c r="Y24" s="11"/>
      <c r="Z24" s="11"/>
    </row>
    <row r="25" ht="15.75" customHeight="1">
      <c r="A25" s="11"/>
      <c r="B25" s="232" t="s">
        <v>606</v>
      </c>
      <c r="C25" s="234"/>
      <c r="D25" s="234"/>
      <c r="E25" s="11"/>
      <c r="F25" s="11"/>
      <c r="G25" s="11"/>
      <c r="H25" s="11"/>
      <c r="I25" s="11"/>
      <c r="J25" s="11"/>
      <c r="K25" s="11"/>
      <c r="L25" s="11"/>
      <c r="M25" s="11"/>
      <c r="N25" s="11"/>
      <c r="O25" s="11"/>
      <c r="P25" s="11"/>
      <c r="Q25" s="11"/>
      <c r="R25" s="11"/>
      <c r="S25" s="11"/>
      <c r="T25" s="11"/>
      <c r="U25" s="11"/>
      <c r="V25" s="11"/>
      <c r="W25" s="11"/>
      <c r="X25" s="11"/>
      <c r="Y25" s="11"/>
      <c r="Z25" s="11"/>
    </row>
    <row r="26" ht="15.75" customHeight="1">
      <c r="A26" s="11"/>
      <c r="B26" s="94" t="s">
        <v>607</v>
      </c>
      <c r="C26" s="233"/>
      <c r="D26" s="233"/>
      <c r="E26" s="11"/>
      <c r="F26" s="11"/>
      <c r="G26" s="11"/>
      <c r="H26" s="11"/>
      <c r="I26" s="11"/>
      <c r="J26" s="11"/>
      <c r="K26" s="11"/>
      <c r="L26" s="11"/>
      <c r="M26" s="11"/>
      <c r="N26" s="11"/>
      <c r="O26" s="11"/>
      <c r="P26" s="11"/>
      <c r="Q26" s="11"/>
      <c r="R26" s="11"/>
      <c r="S26" s="11"/>
      <c r="T26" s="11"/>
      <c r="U26" s="11"/>
      <c r="V26" s="11"/>
      <c r="W26" s="11"/>
      <c r="X26" s="11"/>
      <c r="Y26" s="11"/>
      <c r="Z26" s="11"/>
    </row>
    <row r="27" ht="15.75" customHeight="1">
      <c r="A27" s="11"/>
      <c r="B27" s="94" t="s">
        <v>608</v>
      </c>
      <c r="C27" s="233"/>
      <c r="D27" s="233"/>
      <c r="E27" s="11"/>
      <c r="F27" s="11"/>
      <c r="G27" s="11"/>
      <c r="H27" s="11"/>
      <c r="I27" s="11"/>
      <c r="J27" s="11"/>
      <c r="K27" s="11"/>
      <c r="L27" s="11"/>
      <c r="M27" s="11"/>
      <c r="N27" s="11"/>
      <c r="O27" s="11"/>
      <c r="P27" s="11"/>
      <c r="Q27" s="11"/>
      <c r="R27" s="11"/>
      <c r="S27" s="11"/>
      <c r="T27" s="11"/>
      <c r="U27" s="11"/>
      <c r="V27" s="11"/>
      <c r="W27" s="11"/>
      <c r="X27" s="11"/>
      <c r="Y27" s="11"/>
      <c r="Z27" s="11"/>
    </row>
    <row r="28" ht="15.75" customHeight="1">
      <c r="A28" s="11"/>
      <c r="B28" s="94" t="s">
        <v>609</v>
      </c>
      <c r="C28" s="233"/>
      <c r="D28" s="233"/>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11"/>
      <c r="B29" s="94" t="s">
        <v>610</v>
      </c>
      <c r="C29" s="233"/>
      <c r="D29" s="233"/>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1"/>
      <c r="B30" s="232" t="s">
        <v>611</v>
      </c>
      <c r="C30" s="234"/>
      <c r="D30" s="234"/>
      <c r="E30" s="11"/>
      <c r="F30" s="11"/>
      <c r="G30" s="11"/>
      <c r="H30" s="11"/>
      <c r="I30" s="11"/>
      <c r="J30" s="11"/>
      <c r="K30" s="11"/>
      <c r="L30" s="11"/>
      <c r="M30" s="11"/>
      <c r="N30" s="11"/>
      <c r="O30" s="11"/>
      <c r="P30" s="11"/>
      <c r="Q30" s="11"/>
      <c r="R30" s="11"/>
      <c r="S30" s="11"/>
      <c r="T30" s="11"/>
      <c r="U30" s="11"/>
      <c r="V30" s="11"/>
      <c r="W30" s="11"/>
      <c r="X30" s="11"/>
      <c r="Y30" s="11"/>
      <c r="Z30" s="11"/>
    </row>
    <row r="31" ht="15.75" customHeight="1">
      <c r="A31" s="11"/>
      <c r="B31" s="94" t="s">
        <v>612</v>
      </c>
      <c r="C31" s="233">
        <v>735.0</v>
      </c>
      <c r="D31" s="233">
        <v>735.0</v>
      </c>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11"/>
      <c r="B32" s="94" t="s">
        <v>613</v>
      </c>
      <c r="C32" s="233">
        <v>14550.0</v>
      </c>
      <c r="D32" s="233">
        <v>14550.0</v>
      </c>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11"/>
      <c r="B33" s="94" t="s">
        <v>614</v>
      </c>
      <c r="C33" s="233"/>
      <c r="D33" s="233"/>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11"/>
      <c r="B34" s="94" t="s">
        <v>615</v>
      </c>
      <c r="C34" s="233"/>
      <c r="D34" s="233"/>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37.5" customHeight="1">
      <c r="A36" s="2" t="s">
        <v>616</v>
      </c>
      <c r="E36" s="235"/>
      <c r="F36" s="25"/>
      <c r="G36" s="11"/>
      <c r="H36" s="11"/>
      <c r="I36" s="11"/>
      <c r="J36" s="11"/>
      <c r="K36" s="11"/>
      <c r="L36" s="11"/>
      <c r="M36" s="11"/>
      <c r="N36" s="11"/>
      <c r="O36" s="11"/>
      <c r="P36" s="11"/>
      <c r="Q36" s="11"/>
      <c r="R36" s="11"/>
      <c r="S36" s="11"/>
      <c r="T36" s="11"/>
      <c r="U36" s="11"/>
      <c r="V36" s="11"/>
      <c r="W36" s="11"/>
      <c r="X36" s="11"/>
      <c r="Y36" s="11"/>
      <c r="Z36" s="11"/>
    </row>
    <row r="37" ht="15.75" customHeight="1">
      <c r="A37" s="2"/>
      <c r="B37" s="2"/>
      <c r="C37" s="2"/>
      <c r="D37" s="2"/>
      <c r="E37" s="236"/>
      <c r="F37" s="25"/>
      <c r="G37" s="11"/>
      <c r="H37" s="11"/>
      <c r="I37" s="11"/>
      <c r="J37" s="11"/>
      <c r="K37" s="11"/>
      <c r="L37" s="11"/>
      <c r="M37" s="11"/>
      <c r="N37" s="11"/>
      <c r="O37" s="11"/>
      <c r="P37" s="11"/>
      <c r="Q37" s="11"/>
      <c r="R37" s="11"/>
      <c r="S37" s="11"/>
      <c r="T37" s="11"/>
      <c r="U37" s="11"/>
      <c r="V37" s="11"/>
      <c r="W37" s="11"/>
      <c r="X37" s="11"/>
      <c r="Y37" s="11"/>
      <c r="Z37" s="11"/>
    </row>
    <row r="38" ht="15.75" customHeight="1">
      <c r="A38" s="2" t="s">
        <v>617</v>
      </c>
      <c r="D38" s="2"/>
      <c r="E38" s="236"/>
      <c r="F38" s="25"/>
      <c r="G38" s="11"/>
      <c r="H38" s="11"/>
      <c r="I38" s="11"/>
      <c r="J38" s="11"/>
      <c r="K38" s="11"/>
      <c r="L38" s="11"/>
      <c r="M38" s="11"/>
      <c r="N38" s="11"/>
      <c r="O38" s="11"/>
      <c r="P38" s="11"/>
      <c r="Q38" s="11"/>
      <c r="R38" s="11"/>
      <c r="S38" s="11"/>
      <c r="T38" s="11"/>
      <c r="U38" s="11"/>
      <c r="V38" s="11"/>
      <c r="W38" s="11"/>
      <c r="X38" s="11"/>
      <c r="Y38" s="11"/>
      <c r="Z38" s="11"/>
    </row>
    <row r="39" ht="66.75" customHeight="1">
      <c r="A39" s="2"/>
      <c r="B39" s="27"/>
      <c r="C39" s="2"/>
      <c r="D39" s="2"/>
      <c r="E39" s="236"/>
      <c r="F39" s="25"/>
      <c r="G39" s="11"/>
      <c r="H39" s="11"/>
      <c r="I39" s="11"/>
      <c r="J39" s="11"/>
      <c r="K39" s="11"/>
      <c r="L39" s="11"/>
      <c r="M39" s="11"/>
      <c r="N39" s="11"/>
      <c r="O39" s="11"/>
      <c r="P39" s="11"/>
      <c r="Q39" s="11"/>
      <c r="R39" s="11"/>
      <c r="S39" s="11"/>
      <c r="T39" s="11"/>
      <c r="U39" s="11"/>
      <c r="V39" s="11"/>
      <c r="W39" s="11"/>
      <c r="X39" s="11"/>
      <c r="Y39" s="11"/>
      <c r="Z39" s="11"/>
    </row>
    <row r="40" ht="15.75" customHeight="1">
      <c r="A40" s="2"/>
      <c r="B40" s="2"/>
      <c r="C40" s="2"/>
      <c r="D40" s="2"/>
      <c r="E40" s="236"/>
      <c r="F40" s="25"/>
      <c r="G40" s="11"/>
      <c r="H40" s="11"/>
      <c r="I40" s="11"/>
      <c r="J40" s="11"/>
      <c r="K40" s="11"/>
      <c r="L40" s="11"/>
      <c r="M40" s="11"/>
      <c r="N40" s="11"/>
      <c r="O40" s="11"/>
      <c r="P40" s="11"/>
      <c r="Q40" s="11"/>
      <c r="R40" s="11"/>
      <c r="S40" s="11"/>
      <c r="T40" s="11"/>
      <c r="U40" s="11"/>
      <c r="V40" s="11"/>
      <c r="W40" s="11"/>
      <c r="X40" s="11"/>
      <c r="Y40" s="11"/>
      <c r="Z40" s="11"/>
    </row>
    <row r="41" ht="15.75" customHeight="1">
      <c r="A41" s="12" t="s">
        <v>618</v>
      </c>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1" t="s">
        <v>619</v>
      </c>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11"/>
      <c r="B44" s="94" t="s">
        <v>620</v>
      </c>
      <c r="C44" s="194">
        <v>3.0</v>
      </c>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1"/>
      <c r="B45" s="94" t="s">
        <v>621</v>
      </c>
      <c r="C45" s="194">
        <v>5.0</v>
      </c>
      <c r="D45" s="11"/>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2" t="s">
        <v>622</v>
      </c>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t="s">
        <v>623</v>
      </c>
      <c r="B48" s="11"/>
      <c r="C48" s="11"/>
      <c r="D48" s="138" t="s">
        <v>213</v>
      </c>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2" t="s">
        <v>624</v>
      </c>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1" t="s">
        <v>625</v>
      </c>
      <c r="B51" s="11"/>
      <c r="C51" s="11"/>
      <c r="D51" s="11"/>
      <c r="E51" s="138" t="s">
        <v>213</v>
      </c>
      <c r="F51" s="11"/>
      <c r="G51" s="11"/>
      <c r="H51" s="11"/>
      <c r="I51" s="11"/>
      <c r="J51" s="11"/>
      <c r="K51" s="11"/>
      <c r="L51" s="11"/>
      <c r="M51" s="11"/>
      <c r="N51" s="11"/>
      <c r="O51" s="11"/>
      <c r="P51" s="11"/>
      <c r="Q51" s="11"/>
      <c r="R51" s="11"/>
      <c r="S51" s="11"/>
      <c r="T51" s="11"/>
      <c r="U51" s="11"/>
      <c r="V51" s="11"/>
      <c r="W51" s="11"/>
      <c r="X51" s="11"/>
      <c r="Y51" s="11"/>
      <c r="Z51" s="11"/>
    </row>
    <row r="52" ht="15.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28" t="s">
        <v>626</v>
      </c>
      <c r="B53" s="11"/>
      <c r="C53" s="11"/>
      <c r="D53" s="11"/>
      <c r="E53" s="157"/>
      <c r="F53" s="11"/>
      <c r="G53" s="11"/>
      <c r="H53" s="11"/>
      <c r="I53" s="11"/>
      <c r="J53" s="11"/>
      <c r="K53" s="11"/>
      <c r="L53" s="11"/>
      <c r="M53" s="11"/>
      <c r="N53" s="11"/>
      <c r="O53" s="11"/>
      <c r="P53" s="11"/>
      <c r="Q53" s="11"/>
      <c r="R53" s="11"/>
      <c r="S53" s="11"/>
      <c r="T53" s="11"/>
      <c r="U53" s="11"/>
      <c r="V53" s="11"/>
      <c r="W53" s="11"/>
      <c r="X53" s="11"/>
      <c r="Y53" s="11"/>
      <c r="Z53" s="11"/>
    </row>
    <row r="54" ht="15.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2" t="s">
        <v>627</v>
      </c>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1" t="s">
        <v>628</v>
      </c>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39.0" customHeight="1">
      <c r="A58" s="11"/>
      <c r="B58" s="11"/>
      <c r="C58" s="76" t="s">
        <v>629</v>
      </c>
      <c r="D58" s="76" t="s">
        <v>630</v>
      </c>
      <c r="E58" s="76" t="s">
        <v>631</v>
      </c>
      <c r="F58" s="11"/>
      <c r="G58" s="11"/>
      <c r="H58" s="11"/>
      <c r="I58" s="11"/>
      <c r="J58" s="11"/>
      <c r="K58" s="11"/>
      <c r="L58" s="11"/>
      <c r="M58" s="11"/>
      <c r="N58" s="11"/>
      <c r="O58" s="11"/>
      <c r="P58" s="11"/>
      <c r="Q58" s="11"/>
      <c r="R58" s="11"/>
      <c r="S58" s="11"/>
      <c r="T58" s="11"/>
      <c r="U58" s="11"/>
      <c r="V58" s="11"/>
      <c r="W58" s="11"/>
      <c r="X58" s="11"/>
      <c r="Y58" s="11"/>
      <c r="Z58" s="11"/>
    </row>
    <row r="59" ht="15.75" customHeight="1">
      <c r="A59" s="11"/>
      <c r="B59" s="3" t="s">
        <v>632</v>
      </c>
      <c r="C59" s="233">
        <v>1500.0</v>
      </c>
      <c r="D59" s="233">
        <v>1500.0</v>
      </c>
      <c r="E59" s="233">
        <v>1500.0</v>
      </c>
      <c r="F59" s="11"/>
      <c r="G59" s="11"/>
      <c r="H59" s="11"/>
      <c r="I59" s="11"/>
      <c r="J59" s="11"/>
      <c r="K59" s="11"/>
      <c r="L59" s="11"/>
      <c r="M59" s="11"/>
      <c r="N59" s="11"/>
      <c r="O59" s="11"/>
      <c r="P59" s="11"/>
      <c r="Q59" s="11"/>
      <c r="R59" s="11"/>
      <c r="S59" s="11"/>
      <c r="T59" s="11"/>
      <c r="U59" s="11"/>
      <c r="V59" s="11"/>
      <c r="W59" s="11"/>
      <c r="X59" s="11"/>
      <c r="Y59" s="11"/>
      <c r="Z59" s="11"/>
    </row>
    <row r="60" ht="15.75" customHeight="1">
      <c r="A60" s="11"/>
      <c r="B60" s="3" t="s">
        <v>633</v>
      </c>
      <c r="C60" s="237"/>
      <c r="D60" s="237"/>
      <c r="E60" s="233"/>
      <c r="F60" s="11"/>
      <c r="G60" s="11"/>
      <c r="H60" s="11"/>
      <c r="I60" s="11"/>
      <c r="J60" s="11"/>
      <c r="K60" s="11"/>
      <c r="L60" s="11"/>
      <c r="M60" s="11"/>
      <c r="N60" s="11"/>
      <c r="O60" s="11"/>
      <c r="P60" s="11"/>
      <c r="Q60" s="11"/>
      <c r="R60" s="11"/>
      <c r="S60" s="11"/>
      <c r="T60" s="11"/>
      <c r="U60" s="11"/>
      <c r="V60" s="11"/>
      <c r="W60" s="11"/>
      <c r="X60" s="11"/>
      <c r="Y60" s="11"/>
      <c r="Z60" s="11"/>
    </row>
    <row r="61" ht="15.75" customHeight="1">
      <c r="A61" s="11"/>
      <c r="B61" s="3" t="s">
        <v>634</v>
      </c>
      <c r="C61" s="237"/>
      <c r="D61" s="233"/>
      <c r="E61" s="233"/>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3" t="s">
        <v>635</v>
      </c>
      <c r="C62" s="237"/>
      <c r="D62" s="237"/>
      <c r="E62" s="233"/>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3" t="s">
        <v>636</v>
      </c>
      <c r="C63" s="233"/>
      <c r="D63" s="233"/>
      <c r="E63" s="233"/>
      <c r="F63" s="11"/>
      <c r="G63" s="11"/>
      <c r="H63" s="11"/>
      <c r="I63" s="11"/>
      <c r="J63" s="11"/>
      <c r="K63" s="11"/>
      <c r="L63" s="11"/>
      <c r="M63" s="11"/>
      <c r="N63" s="11"/>
      <c r="O63" s="11"/>
      <c r="P63" s="11"/>
      <c r="Q63" s="11"/>
      <c r="R63" s="11"/>
      <c r="S63" s="11"/>
      <c r="T63" s="11"/>
      <c r="U63" s="11"/>
      <c r="V63" s="11"/>
      <c r="W63" s="11"/>
      <c r="X63" s="11"/>
      <c r="Y63" s="11"/>
      <c r="Z63" s="11"/>
    </row>
    <row r="64" ht="15.75" customHeight="1">
      <c r="A64" s="11"/>
      <c r="B64" s="3" t="s">
        <v>637</v>
      </c>
      <c r="C64" s="233">
        <v>1400.0</v>
      </c>
      <c r="D64" s="233">
        <v>1400.0</v>
      </c>
      <c r="E64" s="233">
        <v>1400.0</v>
      </c>
      <c r="F64" s="11"/>
      <c r="G64" s="11"/>
      <c r="H64" s="11"/>
      <c r="I64" s="11"/>
      <c r="J64" s="11"/>
      <c r="K64" s="11"/>
      <c r="L64" s="11"/>
      <c r="M64" s="11"/>
      <c r="N64" s="11"/>
      <c r="O64" s="11"/>
      <c r="P64" s="11"/>
      <c r="Q64" s="11"/>
      <c r="R64" s="11"/>
      <c r="S64" s="11"/>
      <c r="T64" s="11"/>
      <c r="U64" s="11"/>
      <c r="V64" s="11"/>
      <c r="W64" s="11"/>
      <c r="X64" s="11"/>
      <c r="Y64" s="11"/>
      <c r="Z64" s="11"/>
    </row>
    <row r="65" ht="15.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238" t="s">
        <v>638</v>
      </c>
      <c r="G66" s="11"/>
      <c r="H66" s="11"/>
      <c r="I66" s="11"/>
      <c r="J66" s="11"/>
      <c r="K66" s="11"/>
      <c r="L66" s="11"/>
      <c r="M66" s="11"/>
      <c r="N66" s="11"/>
      <c r="O66" s="11"/>
      <c r="P66" s="11"/>
      <c r="Q66" s="11"/>
      <c r="R66" s="11"/>
      <c r="S66" s="11"/>
      <c r="T66" s="11"/>
      <c r="U66" s="11"/>
      <c r="V66" s="11"/>
      <c r="W66" s="11"/>
      <c r="X66" s="11"/>
      <c r="Y66" s="11"/>
      <c r="Z66" s="11"/>
    </row>
    <row r="67" ht="15.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2" t="s">
        <v>639</v>
      </c>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1" t="s">
        <v>640</v>
      </c>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1"/>
      <c r="B71" s="239" t="s">
        <v>641</v>
      </c>
      <c r="C71" s="232"/>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94" t="s">
        <v>642</v>
      </c>
      <c r="D72" s="233"/>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239" t="s">
        <v>643</v>
      </c>
      <c r="C73" s="239"/>
      <c r="D73" s="84"/>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1"/>
      <c r="B74" s="94" t="s">
        <v>644</v>
      </c>
      <c r="D74" s="233"/>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1"/>
      <c r="B75" s="94" t="s">
        <v>645</v>
      </c>
      <c r="D75" s="233"/>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1"/>
      <c r="B76" s="94" t="s">
        <v>646</v>
      </c>
      <c r="D76" s="233"/>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94" t="s">
        <v>647</v>
      </c>
      <c r="C77" s="15"/>
      <c r="D77" s="233"/>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8" t="s">
        <v>648</v>
      </c>
      <c r="B79" s="9"/>
      <c r="C79" s="9"/>
      <c r="D79" s="9"/>
      <c r="E79" s="9"/>
      <c r="F79" s="10"/>
      <c r="G79" s="11"/>
      <c r="H79" s="11"/>
      <c r="I79" s="11"/>
      <c r="J79" s="11"/>
      <c r="K79" s="11"/>
      <c r="L79" s="11"/>
      <c r="M79" s="11"/>
      <c r="N79" s="11"/>
      <c r="O79" s="11"/>
      <c r="P79" s="11"/>
      <c r="Q79" s="11"/>
      <c r="R79" s="11"/>
      <c r="S79" s="11"/>
      <c r="T79" s="11"/>
      <c r="U79" s="11"/>
      <c r="V79" s="11"/>
      <c r="W79" s="11"/>
      <c r="X79" s="11"/>
      <c r="Y79" s="11"/>
      <c r="Z79" s="11"/>
    </row>
    <row r="80" ht="15.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6">
    <mergeCell ref="A1:F1"/>
    <mergeCell ref="A7:F7"/>
    <mergeCell ref="A16:F16"/>
    <mergeCell ref="A17:F17"/>
    <mergeCell ref="A18:F18"/>
    <mergeCell ref="A19:F19"/>
    <mergeCell ref="A20:F20"/>
    <mergeCell ref="A77:C77"/>
    <mergeCell ref="A79:F79"/>
    <mergeCell ref="A36:D36"/>
    <mergeCell ref="A38:C38"/>
    <mergeCell ref="A66:F66"/>
    <mergeCell ref="B72:C72"/>
    <mergeCell ref="B74:C74"/>
    <mergeCell ref="B75:C75"/>
    <mergeCell ref="B76:C76"/>
  </mergeCells>
  <dataValidations>
    <dataValidation type="list" allowBlank="1" showErrorMessage="1" sqref="D48 E51">
      <formula1>validations!$A$1:$A$2</formula1>
    </dataValidation>
    <dataValidation type="list" allowBlank="1" showErrorMessage="1" sqref="C9">
      <formula1>validations!$R$1:$R$3</formula1>
    </dataValidation>
  </dataValidations>
  <printOptions/>
  <pageMargins bottom="0.75" footer="0.0" header="0.0" left="0.7" right="0.7" top="0.75"/>
  <pageSetup orientation="landscape"/>
  <headerFooter>
    <oddHeader>&amp;C   </oddHeader>
    <oddFooter>&amp;C   </oddFooter>
  </headerFooter>
  <rowBreaks count="1" manualBreakCount="1">
    <brk id="20"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17.44"/>
    <col customWidth="1" min="2" max="2" width="43.44"/>
    <col customWidth="1" min="3" max="4" width="18.44"/>
    <col customWidth="1" min="5" max="5" width="16.0"/>
    <col customWidth="1" min="6" max="6" width="14.33"/>
    <col customWidth="1" min="7" max="7" width="25.33"/>
    <col customWidth="1" min="8" max="26" width="10.44"/>
  </cols>
  <sheetData>
    <row r="1" ht="15.75" customHeight="1">
      <c r="A1" s="8" t="s">
        <v>649</v>
      </c>
      <c r="B1" s="9"/>
      <c r="C1" s="9"/>
      <c r="D1" s="9"/>
      <c r="E1" s="10"/>
      <c r="F1" s="12"/>
      <c r="G1" s="11"/>
      <c r="H1" s="11"/>
      <c r="I1" s="11"/>
      <c r="J1" s="11"/>
      <c r="K1" s="11"/>
      <c r="L1" s="11"/>
      <c r="M1" s="11"/>
      <c r="N1" s="11"/>
      <c r="O1" s="11"/>
      <c r="P1" s="11"/>
      <c r="Q1" s="11"/>
      <c r="R1" s="11"/>
      <c r="S1" s="11"/>
      <c r="T1" s="11"/>
      <c r="U1" s="11"/>
      <c r="V1" s="11"/>
      <c r="W1" s="11"/>
      <c r="X1" s="11"/>
      <c r="Y1" s="11"/>
      <c r="Z1" s="11"/>
    </row>
    <row r="2" ht="409.5" customHeight="1">
      <c r="A2" s="2" t="s">
        <v>650</v>
      </c>
      <c r="F2" s="25"/>
      <c r="G2" s="11"/>
      <c r="H2" s="11"/>
      <c r="I2" s="11"/>
      <c r="J2" s="11"/>
      <c r="K2" s="11"/>
      <c r="L2" s="11"/>
      <c r="M2" s="11"/>
      <c r="N2" s="11"/>
      <c r="O2" s="11"/>
      <c r="P2" s="11"/>
      <c r="Q2" s="11"/>
      <c r="R2" s="11"/>
      <c r="S2" s="11"/>
      <c r="T2" s="11"/>
      <c r="U2" s="11"/>
      <c r="V2" s="11"/>
      <c r="W2" s="11"/>
      <c r="X2" s="11"/>
      <c r="Y2" s="11"/>
      <c r="Z2" s="11"/>
    </row>
    <row r="3" ht="15.75" customHeight="1">
      <c r="F3" s="25"/>
      <c r="G3" s="11"/>
      <c r="H3" s="11"/>
      <c r="I3" s="11"/>
      <c r="J3" s="11"/>
      <c r="K3" s="11"/>
      <c r="L3" s="11"/>
      <c r="M3" s="11"/>
      <c r="N3" s="11"/>
      <c r="O3" s="11"/>
      <c r="P3" s="11"/>
      <c r="Q3" s="11"/>
      <c r="R3" s="11"/>
      <c r="S3" s="11"/>
      <c r="T3" s="11"/>
      <c r="U3" s="11"/>
      <c r="V3" s="11"/>
      <c r="W3" s="11"/>
      <c r="X3" s="11"/>
      <c r="Y3" s="11"/>
      <c r="Z3" s="11"/>
    </row>
    <row r="4" ht="15.75" customHeight="1">
      <c r="F4" s="25"/>
      <c r="G4" s="11"/>
      <c r="H4" s="11"/>
      <c r="I4" s="11"/>
      <c r="J4" s="11"/>
      <c r="K4" s="11"/>
      <c r="L4" s="11"/>
      <c r="M4" s="11"/>
      <c r="N4" s="11"/>
      <c r="O4" s="11"/>
      <c r="P4" s="11"/>
      <c r="Q4" s="11"/>
      <c r="R4" s="11"/>
      <c r="S4" s="11"/>
      <c r="T4" s="11"/>
      <c r="U4" s="11"/>
      <c r="V4" s="11"/>
      <c r="W4" s="11"/>
      <c r="X4" s="11"/>
      <c r="Y4" s="11"/>
      <c r="Z4" s="11"/>
    </row>
    <row r="5" ht="15.75" customHeight="1">
      <c r="F5" s="25"/>
      <c r="G5" s="11"/>
      <c r="H5" s="11"/>
      <c r="I5" s="11"/>
      <c r="J5" s="11"/>
      <c r="K5" s="11"/>
      <c r="L5" s="11"/>
      <c r="M5" s="11"/>
      <c r="N5" s="11"/>
      <c r="O5" s="11"/>
      <c r="P5" s="11"/>
      <c r="Q5" s="11"/>
      <c r="R5" s="11"/>
      <c r="S5" s="11"/>
      <c r="T5" s="11"/>
      <c r="U5" s="11"/>
      <c r="V5" s="11"/>
      <c r="W5" s="11"/>
      <c r="X5" s="11"/>
      <c r="Y5" s="11"/>
      <c r="Z5" s="11"/>
    </row>
    <row r="6" ht="15.75" customHeight="1">
      <c r="F6" s="25"/>
      <c r="G6" s="11"/>
      <c r="H6" s="11"/>
      <c r="I6" s="11"/>
      <c r="J6" s="11"/>
      <c r="K6" s="11"/>
      <c r="L6" s="11"/>
      <c r="M6" s="11"/>
      <c r="N6" s="11"/>
      <c r="O6" s="11"/>
      <c r="P6" s="11"/>
      <c r="Q6" s="11"/>
      <c r="R6" s="11"/>
      <c r="S6" s="11"/>
      <c r="T6" s="11"/>
      <c r="U6" s="11"/>
      <c r="V6" s="11"/>
      <c r="W6" s="11"/>
      <c r="X6" s="11"/>
      <c r="Y6" s="11"/>
      <c r="Z6" s="11"/>
    </row>
    <row r="7" ht="15.75" customHeight="1">
      <c r="F7" s="25"/>
      <c r="G7" s="11"/>
      <c r="H7" s="11"/>
      <c r="I7" s="11"/>
      <c r="J7" s="11"/>
      <c r="K7" s="11"/>
      <c r="L7" s="11"/>
      <c r="M7" s="11"/>
      <c r="N7" s="11"/>
      <c r="O7" s="11"/>
      <c r="P7" s="11"/>
      <c r="Q7" s="11"/>
      <c r="R7" s="11"/>
      <c r="S7" s="11"/>
      <c r="T7" s="11"/>
      <c r="U7" s="11"/>
      <c r="V7" s="11"/>
      <c r="W7" s="11"/>
      <c r="X7" s="11"/>
      <c r="Y7" s="11"/>
      <c r="Z7" s="11"/>
    </row>
    <row r="8" ht="15.75" customHeight="1">
      <c r="F8" s="25"/>
      <c r="G8" s="11"/>
      <c r="H8" s="11"/>
      <c r="I8" s="11"/>
      <c r="J8" s="11"/>
      <c r="K8" s="11"/>
      <c r="L8" s="11"/>
      <c r="M8" s="11"/>
      <c r="N8" s="11"/>
      <c r="O8" s="11"/>
      <c r="P8" s="11"/>
      <c r="Q8" s="11"/>
      <c r="R8" s="11"/>
      <c r="S8" s="11"/>
      <c r="T8" s="11"/>
      <c r="U8" s="11"/>
      <c r="V8" s="11"/>
      <c r="W8" s="11"/>
      <c r="X8" s="11"/>
      <c r="Y8" s="11"/>
      <c r="Z8" s="11"/>
    </row>
    <row r="9" ht="15.75" customHeight="1">
      <c r="A9" s="101" t="s">
        <v>651</v>
      </c>
      <c r="F9" s="240"/>
      <c r="G9" s="11"/>
      <c r="H9" s="11"/>
      <c r="I9" s="11"/>
      <c r="J9" s="11"/>
      <c r="K9" s="11"/>
      <c r="L9" s="11"/>
      <c r="M9" s="11"/>
      <c r="N9" s="11"/>
      <c r="O9" s="11"/>
      <c r="P9" s="11"/>
      <c r="Q9" s="11"/>
      <c r="R9" s="11"/>
      <c r="S9" s="11"/>
      <c r="T9" s="11"/>
      <c r="U9" s="11"/>
      <c r="V9" s="11"/>
      <c r="W9" s="11"/>
      <c r="X9" s="11"/>
      <c r="Y9" s="11"/>
      <c r="Z9" s="11"/>
    </row>
    <row r="10" ht="15.75" customHeight="1">
      <c r="F10" s="240"/>
      <c r="G10" s="11"/>
      <c r="H10" s="11"/>
      <c r="I10" s="11"/>
      <c r="J10" s="11"/>
      <c r="K10" s="11"/>
      <c r="L10" s="11"/>
      <c r="M10" s="11"/>
      <c r="N10" s="11"/>
      <c r="O10" s="11"/>
      <c r="P10" s="11"/>
      <c r="Q10" s="11"/>
      <c r="R10" s="11"/>
      <c r="S10" s="11"/>
      <c r="T10" s="11"/>
      <c r="U10" s="11"/>
      <c r="V10" s="11"/>
      <c r="W10" s="11"/>
      <c r="X10" s="11"/>
      <c r="Y10" s="11"/>
      <c r="Z10" s="11"/>
    </row>
    <row r="11" ht="15.75" customHeight="1">
      <c r="F11" s="240"/>
      <c r="G11" s="11"/>
      <c r="H11" s="11"/>
      <c r="I11" s="11"/>
      <c r="J11" s="11"/>
      <c r="K11" s="11"/>
      <c r="L11" s="11"/>
      <c r="M11" s="11"/>
      <c r="N11" s="11"/>
      <c r="O11" s="11"/>
      <c r="P11" s="11"/>
      <c r="Q11" s="11"/>
      <c r="R11" s="11"/>
      <c r="S11" s="11"/>
      <c r="T11" s="11"/>
      <c r="U11" s="11"/>
      <c r="V11" s="11"/>
      <c r="W11" s="11"/>
      <c r="X11" s="11"/>
      <c r="Y11" s="11"/>
      <c r="Z11" s="11"/>
    </row>
    <row r="12" ht="15.75" customHeight="1">
      <c r="F12" s="240"/>
      <c r="G12" s="11"/>
      <c r="H12" s="11"/>
      <c r="I12" s="11"/>
      <c r="J12" s="11"/>
      <c r="K12" s="11"/>
      <c r="L12" s="11"/>
      <c r="M12" s="11"/>
      <c r="N12" s="11"/>
      <c r="O12" s="11"/>
      <c r="P12" s="11"/>
      <c r="Q12" s="11"/>
      <c r="R12" s="11"/>
      <c r="S12" s="11"/>
      <c r="T12" s="11"/>
      <c r="U12" s="11"/>
      <c r="V12" s="11"/>
      <c r="W12" s="11"/>
      <c r="X12" s="11"/>
      <c r="Y12" s="11"/>
      <c r="Z12" s="11"/>
    </row>
    <row r="13" ht="15.75" customHeight="1">
      <c r="F13" s="240"/>
      <c r="G13" s="11"/>
      <c r="H13" s="11"/>
      <c r="I13" s="11"/>
      <c r="J13" s="11"/>
      <c r="K13" s="11"/>
      <c r="L13" s="11"/>
      <c r="M13" s="11"/>
      <c r="N13" s="11"/>
      <c r="O13" s="11"/>
      <c r="P13" s="11"/>
      <c r="Q13" s="11"/>
      <c r="R13" s="11"/>
      <c r="S13" s="11"/>
      <c r="T13" s="11"/>
      <c r="U13" s="11"/>
      <c r="V13" s="11"/>
      <c r="W13" s="11"/>
      <c r="X13" s="11"/>
      <c r="Y13" s="11"/>
      <c r="Z13" s="11"/>
    </row>
    <row r="14" ht="15.75" customHeight="1">
      <c r="F14" s="240"/>
      <c r="G14" s="11"/>
      <c r="H14" s="11"/>
      <c r="I14" s="11"/>
      <c r="J14" s="11"/>
      <c r="K14" s="11"/>
      <c r="L14" s="11"/>
      <c r="M14" s="11"/>
      <c r="N14" s="11"/>
      <c r="O14" s="11"/>
      <c r="P14" s="11"/>
      <c r="Q14" s="11"/>
      <c r="R14" s="11"/>
      <c r="S14" s="11"/>
      <c r="T14" s="11"/>
      <c r="U14" s="11"/>
      <c r="V14" s="11"/>
      <c r="W14" s="11"/>
      <c r="X14" s="11"/>
      <c r="Y14" s="11"/>
      <c r="Z14" s="11"/>
    </row>
    <row r="15" ht="15.75" customHeight="1">
      <c r="F15" s="240"/>
      <c r="G15" s="11"/>
      <c r="H15" s="11"/>
      <c r="I15" s="11"/>
      <c r="J15" s="11"/>
      <c r="K15" s="11"/>
      <c r="L15" s="11"/>
      <c r="M15" s="11"/>
      <c r="N15" s="11"/>
      <c r="O15" s="11"/>
      <c r="P15" s="11"/>
      <c r="Q15" s="11"/>
      <c r="R15" s="11"/>
      <c r="S15" s="11"/>
      <c r="T15" s="11"/>
      <c r="U15" s="11"/>
      <c r="V15" s="11"/>
      <c r="W15" s="11"/>
      <c r="X15" s="11"/>
      <c r="Y15" s="11"/>
      <c r="Z15" s="11"/>
    </row>
    <row r="16" ht="15.75" customHeight="1">
      <c r="F16" s="240"/>
      <c r="G16" s="11"/>
      <c r="H16" s="11"/>
      <c r="I16" s="11"/>
      <c r="J16" s="11"/>
      <c r="K16" s="11"/>
      <c r="L16" s="11"/>
      <c r="M16" s="11"/>
      <c r="N16" s="11"/>
      <c r="O16" s="11"/>
      <c r="P16" s="11"/>
      <c r="Q16" s="11"/>
      <c r="R16" s="11"/>
      <c r="S16" s="11"/>
      <c r="T16" s="11"/>
      <c r="U16" s="11"/>
      <c r="V16" s="11"/>
      <c r="W16" s="11"/>
      <c r="X16" s="11"/>
      <c r="Y16" s="11"/>
      <c r="Z16" s="11"/>
    </row>
    <row r="17" ht="15.75" customHeight="1">
      <c r="F17" s="240"/>
      <c r="G17" s="11"/>
      <c r="H17" s="11"/>
      <c r="I17" s="11"/>
      <c r="J17" s="11"/>
      <c r="K17" s="11"/>
      <c r="L17" s="11"/>
      <c r="M17" s="11"/>
      <c r="N17" s="11"/>
      <c r="O17" s="11"/>
      <c r="P17" s="11"/>
      <c r="Q17" s="11"/>
      <c r="R17" s="11"/>
      <c r="S17" s="11"/>
      <c r="T17" s="11"/>
      <c r="U17" s="11"/>
      <c r="V17" s="11"/>
      <c r="W17" s="11"/>
      <c r="X17" s="11"/>
      <c r="Y17" s="11"/>
      <c r="Z17" s="11"/>
    </row>
    <row r="18" ht="15.75" customHeight="1">
      <c r="F18" s="240"/>
      <c r="G18" s="11"/>
      <c r="H18" s="11"/>
      <c r="I18" s="11"/>
      <c r="J18" s="11"/>
      <c r="K18" s="11"/>
      <c r="L18" s="11"/>
      <c r="M18" s="11"/>
      <c r="N18" s="11"/>
      <c r="O18" s="11"/>
      <c r="P18" s="11"/>
      <c r="Q18" s="11"/>
      <c r="R18" s="11"/>
      <c r="S18" s="11"/>
      <c r="T18" s="11"/>
      <c r="U18" s="11"/>
      <c r="V18" s="11"/>
      <c r="W18" s="11"/>
      <c r="X18" s="11"/>
      <c r="Y18" s="11"/>
      <c r="Z18" s="11"/>
    </row>
    <row r="19" ht="15.75" customHeight="1">
      <c r="F19" s="240"/>
      <c r="G19" s="11"/>
      <c r="H19" s="11"/>
      <c r="I19" s="11"/>
      <c r="J19" s="11"/>
      <c r="K19" s="11"/>
      <c r="L19" s="11"/>
      <c r="M19" s="11"/>
      <c r="N19" s="11"/>
      <c r="O19" s="11"/>
      <c r="P19" s="11"/>
      <c r="Q19" s="11"/>
      <c r="R19" s="11"/>
      <c r="S19" s="11"/>
      <c r="T19" s="11"/>
      <c r="U19" s="11"/>
      <c r="V19" s="11"/>
      <c r="W19" s="11"/>
      <c r="X19" s="11"/>
      <c r="Y19" s="11"/>
      <c r="Z19" s="11"/>
    </row>
    <row r="20" ht="15.75" customHeight="1">
      <c r="F20" s="240"/>
      <c r="G20" s="11"/>
      <c r="H20" s="11"/>
      <c r="I20" s="11"/>
      <c r="J20" s="11"/>
      <c r="K20" s="11"/>
      <c r="L20" s="11"/>
      <c r="M20" s="11"/>
      <c r="N20" s="11"/>
      <c r="O20" s="11"/>
      <c r="P20" s="11"/>
      <c r="Q20" s="11"/>
      <c r="R20" s="11"/>
      <c r="S20" s="11"/>
      <c r="T20" s="11"/>
      <c r="U20" s="11"/>
      <c r="V20" s="11"/>
      <c r="W20" s="11"/>
      <c r="X20" s="11"/>
      <c r="Y20" s="11"/>
      <c r="Z20" s="11"/>
    </row>
    <row r="21" ht="15.75" customHeight="1">
      <c r="F21" s="240"/>
      <c r="G21" s="11"/>
      <c r="H21" s="11"/>
      <c r="I21" s="11"/>
      <c r="J21" s="11"/>
      <c r="K21" s="11"/>
      <c r="L21" s="11"/>
      <c r="M21" s="11"/>
      <c r="N21" s="11"/>
      <c r="O21" s="11"/>
      <c r="P21" s="11"/>
      <c r="Q21" s="11"/>
      <c r="R21" s="11"/>
      <c r="S21" s="11"/>
      <c r="T21" s="11"/>
      <c r="U21" s="11"/>
      <c r="V21" s="11"/>
      <c r="W21" s="11"/>
      <c r="X21" s="11"/>
      <c r="Y21" s="11"/>
      <c r="Z21" s="11"/>
    </row>
    <row r="22" ht="15.75" customHeight="1">
      <c r="F22" s="240"/>
      <c r="G22" s="11"/>
      <c r="H22" s="11"/>
      <c r="I22" s="11"/>
      <c r="J22" s="11"/>
      <c r="K22" s="11"/>
      <c r="L22" s="11"/>
      <c r="M22" s="11"/>
      <c r="N22" s="11"/>
      <c r="O22" s="11"/>
      <c r="P22" s="11"/>
      <c r="Q22" s="11"/>
      <c r="R22" s="11"/>
      <c r="S22" s="11"/>
      <c r="T22" s="11"/>
      <c r="U22" s="11"/>
      <c r="V22" s="11"/>
      <c r="W22" s="11"/>
      <c r="X22" s="11"/>
      <c r="Y22" s="11"/>
      <c r="Z22" s="11"/>
    </row>
    <row r="23" ht="15.75" customHeight="1">
      <c r="F23" s="240"/>
      <c r="G23" s="11"/>
      <c r="H23" s="11"/>
      <c r="I23" s="11"/>
      <c r="J23" s="11"/>
      <c r="K23" s="11"/>
      <c r="L23" s="11"/>
      <c r="M23" s="11"/>
      <c r="N23" s="11"/>
      <c r="O23" s="11"/>
      <c r="P23" s="11"/>
      <c r="Q23" s="11"/>
      <c r="R23" s="11"/>
      <c r="S23" s="11"/>
      <c r="T23" s="11"/>
      <c r="U23" s="11"/>
      <c r="V23" s="11"/>
      <c r="W23" s="11"/>
      <c r="X23" s="11"/>
      <c r="Y23" s="11"/>
      <c r="Z23" s="11"/>
    </row>
    <row r="24" ht="15.75" customHeight="1">
      <c r="F24" s="240"/>
      <c r="G24" s="11"/>
      <c r="H24" s="11"/>
      <c r="I24" s="11"/>
      <c r="J24" s="11"/>
      <c r="K24" s="11"/>
      <c r="L24" s="11"/>
      <c r="M24" s="11"/>
      <c r="N24" s="11"/>
      <c r="O24" s="11"/>
      <c r="P24" s="11"/>
      <c r="Q24" s="11"/>
      <c r="R24" s="11"/>
      <c r="S24" s="11"/>
      <c r="T24" s="11"/>
      <c r="U24" s="11"/>
      <c r="V24" s="11"/>
      <c r="W24" s="11"/>
      <c r="X24" s="11"/>
      <c r="Y24" s="11"/>
      <c r="Z24" s="11"/>
    </row>
    <row r="25" ht="15.75" customHeight="1">
      <c r="F25" s="240"/>
      <c r="G25" s="11"/>
      <c r="H25" s="11"/>
      <c r="I25" s="11"/>
      <c r="J25" s="11"/>
      <c r="K25" s="11"/>
      <c r="L25" s="11"/>
      <c r="M25" s="11"/>
      <c r="N25" s="11"/>
      <c r="O25" s="11"/>
      <c r="P25" s="11"/>
      <c r="Q25" s="11"/>
      <c r="R25" s="11"/>
      <c r="S25" s="11"/>
      <c r="T25" s="11"/>
      <c r="U25" s="11"/>
      <c r="V25" s="11"/>
      <c r="W25" s="11"/>
      <c r="X25" s="11"/>
      <c r="Y25" s="11"/>
      <c r="Z25" s="11"/>
    </row>
    <row r="26" ht="15.75" customHeight="1">
      <c r="F26" s="240"/>
      <c r="G26" s="11"/>
      <c r="H26" s="11"/>
      <c r="I26" s="11"/>
      <c r="J26" s="11"/>
      <c r="K26" s="11"/>
      <c r="L26" s="11"/>
      <c r="M26" s="11"/>
      <c r="N26" s="11"/>
      <c r="O26" s="11"/>
      <c r="P26" s="11"/>
      <c r="Q26" s="11"/>
      <c r="R26" s="11"/>
      <c r="S26" s="11"/>
      <c r="T26" s="11"/>
      <c r="U26" s="11"/>
      <c r="V26" s="11"/>
      <c r="W26" s="11"/>
      <c r="X26" s="11"/>
      <c r="Y26" s="11"/>
      <c r="Z26" s="11"/>
    </row>
    <row r="27" ht="15.75" customHeight="1">
      <c r="F27" s="240"/>
      <c r="G27" s="11"/>
      <c r="H27" s="11"/>
      <c r="I27" s="11"/>
      <c r="J27" s="11"/>
      <c r="K27" s="11"/>
      <c r="L27" s="11"/>
      <c r="M27" s="11"/>
      <c r="N27" s="11"/>
      <c r="O27" s="11"/>
      <c r="P27" s="11"/>
      <c r="Q27" s="11"/>
      <c r="R27" s="11"/>
      <c r="S27" s="11"/>
      <c r="T27" s="11"/>
      <c r="U27" s="11"/>
      <c r="V27" s="11"/>
      <c r="W27" s="11"/>
      <c r="X27" s="11"/>
      <c r="Y27" s="11"/>
      <c r="Z27" s="11"/>
    </row>
    <row r="28" ht="15.75" customHeight="1">
      <c r="F28" s="240"/>
      <c r="G28" s="11"/>
      <c r="H28" s="11"/>
      <c r="I28" s="11"/>
      <c r="J28" s="11"/>
      <c r="K28" s="11"/>
      <c r="L28" s="11"/>
      <c r="M28" s="11"/>
      <c r="N28" s="11"/>
      <c r="O28" s="11"/>
      <c r="P28" s="11"/>
      <c r="Q28" s="11"/>
      <c r="R28" s="11"/>
      <c r="S28" s="11"/>
      <c r="T28" s="11"/>
      <c r="U28" s="11"/>
      <c r="V28" s="11"/>
      <c r="W28" s="11"/>
      <c r="X28" s="11"/>
      <c r="Y28" s="11"/>
      <c r="Z28" s="11"/>
    </row>
    <row r="29" ht="15.75" customHeight="1">
      <c r="A29" s="240"/>
      <c r="B29" s="240"/>
      <c r="C29" s="240"/>
      <c r="D29" s="240"/>
      <c r="E29" s="240"/>
      <c r="F29" s="240"/>
      <c r="G29" s="11"/>
      <c r="H29" s="11"/>
      <c r="I29" s="11"/>
      <c r="J29" s="11"/>
      <c r="K29" s="11"/>
      <c r="L29" s="11"/>
      <c r="M29" s="11"/>
      <c r="N29" s="11"/>
      <c r="O29" s="11"/>
      <c r="P29" s="11"/>
      <c r="Q29" s="11"/>
      <c r="R29" s="11"/>
      <c r="S29" s="11"/>
      <c r="T29" s="11"/>
      <c r="U29" s="11"/>
      <c r="V29" s="11"/>
      <c r="W29" s="11"/>
      <c r="X29" s="11"/>
      <c r="Y29" s="11"/>
      <c r="Z29" s="11"/>
    </row>
    <row r="30" ht="15.75" customHeight="1">
      <c r="A30" s="12" t="s">
        <v>652</v>
      </c>
      <c r="B30" s="12"/>
      <c r="C30" s="240"/>
      <c r="D30" s="240"/>
      <c r="E30" s="240"/>
      <c r="F30" s="241"/>
      <c r="G30" s="241"/>
      <c r="H30" s="241"/>
      <c r="I30" s="241"/>
      <c r="J30" s="241"/>
      <c r="K30" s="11"/>
      <c r="L30" s="11"/>
      <c r="M30" s="11"/>
      <c r="N30" s="11"/>
      <c r="O30" s="11"/>
      <c r="P30" s="11"/>
      <c r="Q30" s="11"/>
      <c r="R30" s="11"/>
      <c r="S30" s="11"/>
      <c r="T30" s="11"/>
      <c r="U30" s="11"/>
      <c r="V30" s="11"/>
      <c r="W30" s="11"/>
      <c r="X30" s="11"/>
      <c r="Y30" s="11"/>
      <c r="Z30" s="11"/>
    </row>
    <row r="31" ht="18.75" customHeight="1">
      <c r="A31" s="2" t="s">
        <v>653</v>
      </c>
      <c r="F31" s="241"/>
      <c r="G31" s="241"/>
      <c r="H31" s="241"/>
      <c r="I31" s="241"/>
      <c r="J31" s="241"/>
      <c r="K31" s="11"/>
      <c r="L31" s="11"/>
      <c r="M31" s="11"/>
      <c r="N31" s="11"/>
      <c r="O31" s="11"/>
      <c r="P31" s="11"/>
      <c r="Q31" s="11"/>
      <c r="R31" s="11"/>
      <c r="S31" s="11"/>
      <c r="T31" s="11"/>
      <c r="U31" s="11"/>
      <c r="V31" s="11"/>
      <c r="W31" s="11"/>
      <c r="X31" s="11"/>
      <c r="Y31" s="11"/>
      <c r="Z31" s="11"/>
    </row>
    <row r="32" ht="18.75" customHeight="1">
      <c r="F32" s="241"/>
      <c r="G32" s="241"/>
      <c r="H32" s="241"/>
      <c r="I32" s="241"/>
      <c r="J32" s="241"/>
      <c r="K32" s="11"/>
      <c r="L32" s="11"/>
      <c r="M32" s="11"/>
      <c r="N32" s="11"/>
      <c r="O32" s="11"/>
      <c r="P32" s="11"/>
      <c r="Q32" s="11"/>
      <c r="R32" s="11"/>
      <c r="S32" s="11"/>
      <c r="T32" s="11"/>
      <c r="U32" s="11"/>
      <c r="V32" s="11"/>
      <c r="W32" s="11"/>
      <c r="X32" s="11"/>
      <c r="Y32" s="11"/>
      <c r="Z32" s="11"/>
    </row>
    <row r="33" ht="18.75" customHeight="1">
      <c r="A33" s="2" t="s">
        <v>654</v>
      </c>
      <c r="F33" s="241"/>
      <c r="G33" s="241"/>
      <c r="H33" s="241"/>
      <c r="I33" s="241"/>
      <c r="J33" s="241"/>
      <c r="K33" s="11"/>
      <c r="L33" s="11"/>
      <c r="M33" s="11"/>
      <c r="N33" s="11"/>
      <c r="O33" s="11"/>
      <c r="P33" s="11"/>
      <c r="Q33" s="11"/>
      <c r="R33" s="11"/>
      <c r="S33" s="11"/>
      <c r="T33" s="11"/>
      <c r="U33" s="11"/>
      <c r="V33" s="11"/>
      <c r="W33" s="11"/>
      <c r="X33" s="11"/>
      <c r="Y33" s="11"/>
      <c r="Z33" s="11"/>
    </row>
    <row r="34" ht="15.75" customHeight="1">
      <c r="F34" s="241"/>
      <c r="G34" s="241"/>
      <c r="H34" s="241"/>
      <c r="I34" s="241"/>
      <c r="J34" s="241"/>
      <c r="K34" s="11"/>
      <c r="L34" s="11"/>
      <c r="M34" s="11"/>
      <c r="N34" s="11"/>
      <c r="O34" s="11"/>
      <c r="P34" s="11"/>
      <c r="Q34" s="11"/>
      <c r="R34" s="11"/>
      <c r="S34" s="11"/>
      <c r="T34" s="11"/>
      <c r="U34" s="11"/>
      <c r="V34" s="11"/>
      <c r="W34" s="11"/>
      <c r="X34" s="11"/>
      <c r="Y34" s="11"/>
      <c r="Z34" s="11"/>
    </row>
    <row r="35" ht="18.75" customHeight="1">
      <c r="A35" s="2" t="s">
        <v>655</v>
      </c>
      <c r="F35" s="240"/>
      <c r="G35" s="11"/>
      <c r="H35" s="11"/>
      <c r="I35" s="11"/>
      <c r="J35" s="11"/>
      <c r="K35" s="11"/>
      <c r="L35" s="11"/>
      <c r="M35" s="11"/>
      <c r="N35" s="11"/>
      <c r="O35" s="11"/>
      <c r="P35" s="11"/>
      <c r="Q35" s="11"/>
      <c r="R35" s="11"/>
      <c r="S35" s="11"/>
      <c r="T35" s="11"/>
      <c r="U35" s="11"/>
      <c r="V35" s="11"/>
      <c r="W35" s="11"/>
      <c r="X35" s="11"/>
      <c r="Y35" s="11"/>
      <c r="Z35" s="11"/>
    </row>
    <row r="36" ht="18.75" customHeight="1">
      <c r="A36" s="2" t="s">
        <v>656</v>
      </c>
      <c r="F36" s="240"/>
      <c r="G36" s="11"/>
      <c r="H36" s="11"/>
      <c r="I36" s="11"/>
      <c r="J36" s="11"/>
      <c r="K36" s="11"/>
      <c r="L36" s="11"/>
      <c r="M36" s="11"/>
      <c r="N36" s="11"/>
      <c r="O36" s="11"/>
      <c r="P36" s="11"/>
      <c r="Q36" s="11"/>
      <c r="R36" s="11"/>
      <c r="S36" s="11"/>
      <c r="T36" s="11"/>
      <c r="U36" s="11"/>
      <c r="V36" s="11"/>
      <c r="W36" s="11"/>
      <c r="X36" s="11"/>
      <c r="Y36" s="11"/>
      <c r="Z36" s="11"/>
    </row>
    <row r="37" ht="15.75" customHeight="1">
      <c r="A37" s="2" t="s">
        <v>657</v>
      </c>
      <c r="F37" s="240"/>
      <c r="G37" s="11"/>
      <c r="H37" s="11"/>
      <c r="I37" s="11"/>
      <c r="J37" s="11"/>
      <c r="K37" s="11"/>
      <c r="L37" s="11"/>
      <c r="M37" s="11"/>
      <c r="N37" s="11"/>
      <c r="O37" s="11"/>
      <c r="P37" s="11"/>
      <c r="Q37" s="11"/>
      <c r="R37" s="11"/>
      <c r="S37" s="11"/>
      <c r="T37" s="11"/>
      <c r="U37" s="11"/>
      <c r="V37" s="11"/>
      <c r="W37" s="11"/>
      <c r="X37" s="11"/>
      <c r="Y37" s="11"/>
      <c r="Z37" s="11"/>
    </row>
    <row r="38" ht="15.75" customHeight="1">
      <c r="F38" s="240"/>
      <c r="G38" s="11"/>
      <c r="H38" s="11"/>
      <c r="I38" s="11"/>
      <c r="J38" s="11"/>
      <c r="K38" s="11"/>
      <c r="L38" s="11"/>
      <c r="M38" s="11"/>
      <c r="N38" s="11"/>
      <c r="O38" s="11"/>
      <c r="P38" s="11"/>
      <c r="Q38" s="11"/>
      <c r="R38" s="11"/>
      <c r="S38" s="11"/>
      <c r="T38" s="11"/>
      <c r="U38" s="11"/>
      <c r="V38" s="11"/>
      <c r="W38" s="11"/>
      <c r="X38" s="11"/>
      <c r="Y38" s="11"/>
      <c r="Z38" s="11"/>
    </row>
    <row r="39" ht="15.75" customHeight="1">
      <c r="A39" s="25"/>
      <c r="B39" s="25"/>
      <c r="C39" s="25"/>
      <c r="D39" s="25"/>
      <c r="E39" s="25"/>
      <c r="F39" s="240"/>
      <c r="G39" s="11"/>
      <c r="H39" s="11"/>
      <c r="I39" s="11"/>
      <c r="J39" s="11"/>
      <c r="K39" s="11"/>
      <c r="L39" s="11"/>
      <c r="M39" s="11"/>
      <c r="N39" s="11"/>
      <c r="O39" s="11"/>
      <c r="P39" s="11"/>
      <c r="Q39" s="11"/>
      <c r="R39" s="11"/>
      <c r="S39" s="11"/>
      <c r="T39" s="11"/>
      <c r="U39" s="11"/>
      <c r="V39" s="11"/>
      <c r="W39" s="11"/>
      <c r="X39" s="11"/>
      <c r="Y39" s="11"/>
      <c r="Z39" s="11"/>
    </row>
    <row r="40" ht="15.75" customHeight="1">
      <c r="A40" s="242" t="s">
        <v>658</v>
      </c>
      <c r="F40" s="11"/>
      <c r="G40" s="11"/>
      <c r="H40" s="11"/>
      <c r="I40" s="11"/>
      <c r="J40" s="11"/>
      <c r="K40" s="11"/>
      <c r="L40" s="11"/>
      <c r="M40" s="11"/>
      <c r="N40" s="11"/>
      <c r="O40" s="11"/>
      <c r="P40" s="11"/>
      <c r="Q40" s="11"/>
      <c r="R40" s="11"/>
      <c r="S40" s="11"/>
      <c r="T40" s="11"/>
      <c r="U40" s="11"/>
      <c r="V40" s="11"/>
      <c r="W40" s="11"/>
      <c r="X40" s="11"/>
      <c r="Y40" s="11"/>
      <c r="Z40" s="11"/>
    </row>
    <row r="41" ht="15.75" customHeight="1">
      <c r="A41" s="179" t="s">
        <v>659</v>
      </c>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1"/>
      <c r="B43" s="49" t="s">
        <v>660</v>
      </c>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1" t="s">
        <v>661</v>
      </c>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1"/>
      <c r="B47" s="49" t="s">
        <v>662</v>
      </c>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78.0" customHeight="1">
      <c r="A49" s="243" t="s">
        <v>652</v>
      </c>
      <c r="B49" s="106"/>
      <c r="C49" s="196" t="s">
        <v>663</v>
      </c>
      <c r="D49" s="196" t="s">
        <v>664</v>
      </c>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244" t="s">
        <v>665</v>
      </c>
      <c r="B50" s="245" t="s">
        <v>666</v>
      </c>
      <c r="C50" s="233">
        <v>2586000.0</v>
      </c>
      <c r="D50" s="233">
        <v>0.0</v>
      </c>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246"/>
      <c r="B51" s="247" t="s">
        <v>667</v>
      </c>
      <c r="C51" s="233">
        <v>2586000.0</v>
      </c>
      <c r="D51" s="233">
        <v>18200.0</v>
      </c>
      <c r="E51" s="11"/>
      <c r="F51" s="11"/>
      <c r="G51" s="11"/>
      <c r="H51" s="11"/>
      <c r="I51" s="11"/>
      <c r="J51" s="11"/>
      <c r="K51" s="11"/>
      <c r="L51" s="11"/>
      <c r="M51" s="11"/>
      <c r="N51" s="11"/>
      <c r="O51" s="11"/>
      <c r="P51" s="11"/>
      <c r="Q51" s="11"/>
      <c r="R51" s="11"/>
      <c r="S51" s="11"/>
      <c r="T51" s="11"/>
      <c r="U51" s="11"/>
      <c r="V51" s="11"/>
      <c r="W51" s="11"/>
      <c r="X51" s="11"/>
      <c r="Y51" s="11"/>
      <c r="Z51" s="11"/>
    </row>
    <row r="52" ht="84.0" customHeight="1">
      <c r="A52" s="246"/>
      <c r="B52" s="247" t="s">
        <v>668</v>
      </c>
      <c r="C52" s="233">
        <v>4.6358E7</v>
      </c>
      <c r="D52" s="233">
        <v>1.5389E7</v>
      </c>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246"/>
      <c r="B53" s="247" t="s">
        <v>669</v>
      </c>
      <c r="C53" s="233">
        <v>437400.0</v>
      </c>
      <c r="D53" s="233">
        <v>231000.0</v>
      </c>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248"/>
      <c r="B54" s="249" t="s">
        <v>670</v>
      </c>
      <c r="C54" s="250">
        <f t="shared" ref="C54:D54" si="1">SUM(C50:C53)</f>
        <v>51967400</v>
      </c>
      <c r="D54" s="250">
        <f t="shared" si="1"/>
        <v>15638200</v>
      </c>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251" t="s">
        <v>671</v>
      </c>
      <c r="B55" s="247" t="s">
        <v>672</v>
      </c>
      <c r="C55" s="233">
        <v>5403000.0</v>
      </c>
      <c r="D55" s="233">
        <v>472000.0</v>
      </c>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246"/>
      <c r="B56" s="245" t="s">
        <v>673</v>
      </c>
      <c r="C56" s="233">
        <v>440000.0</v>
      </c>
      <c r="D56" s="237"/>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246"/>
      <c r="B57" s="247" t="s">
        <v>674</v>
      </c>
      <c r="C57" s="233">
        <v>29300.0</v>
      </c>
      <c r="D57" s="233">
        <v>92700.0</v>
      </c>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248"/>
      <c r="B58" s="252" t="s">
        <v>675</v>
      </c>
      <c r="C58" s="250">
        <f>SUM(C55:C57)</f>
        <v>5872300</v>
      </c>
      <c r="D58" s="250">
        <f>SUM(D55+D57)</f>
        <v>564700</v>
      </c>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251" t="s">
        <v>676</v>
      </c>
      <c r="B59" s="245" t="s">
        <v>677</v>
      </c>
      <c r="C59" s="233">
        <v>569600.0</v>
      </c>
      <c r="D59" s="233">
        <v>2349000.0</v>
      </c>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246"/>
      <c r="B60" s="245" t="s">
        <v>678</v>
      </c>
      <c r="C60" s="233">
        <v>1236000.0</v>
      </c>
      <c r="D60" s="233">
        <v>1461000.0</v>
      </c>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248"/>
      <c r="B61" s="245" t="s">
        <v>679</v>
      </c>
      <c r="C61" s="233">
        <v>0.0</v>
      </c>
      <c r="D61" s="233">
        <v>0.0</v>
      </c>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2" t="s">
        <v>680</v>
      </c>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2" t="s">
        <v>681</v>
      </c>
      <c r="F65" s="11"/>
      <c r="G65" s="11"/>
      <c r="H65" s="11"/>
      <c r="I65" s="11"/>
      <c r="J65" s="11"/>
      <c r="K65" s="11"/>
      <c r="L65" s="11"/>
      <c r="M65" s="11"/>
      <c r="N65" s="11"/>
      <c r="O65" s="11"/>
      <c r="P65" s="11"/>
      <c r="Q65" s="11"/>
      <c r="R65" s="11"/>
      <c r="S65" s="11"/>
      <c r="T65" s="11"/>
      <c r="U65" s="11"/>
      <c r="V65" s="11"/>
      <c r="W65" s="11"/>
      <c r="X65" s="11"/>
      <c r="Y65" s="11"/>
      <c r="Z65" s="11"/>
    </row>
    <row r="66" ht="15.75" customHeight="1">
      <c r="F66" s="11"/>
      <c r="G66" s="11"/>
      <c r="H66" s="11"/>
      <c r="I66" s="11"/>
      <c r="J66" s="11"/>
      <c r="K66" s="11"/>
      <c r="L66" s="11"/>
      <c r="M66" s="11"/>
      <c r="N66" s="11"/>
      <c r="O66" s="11"/>
      <c r="P66" s="11"/>
      <c r="Q66" s="11"/>
      <c r="R66" s="11"/>
      <c r="S66" s="11"/>
      <c r="T66" s="11"/>
      <c r="U66" s="11"/>
      <c r="V66" s="11"/>
      <c r="W66" s="11"/>
      <c r="X66" s="11"/>
      <c r="Y66" s="11"/>
      <c r="Z66" s="11"/>
    </row>
    <row r="67" ht="15.75" customHeight="1">
      <c r="A67" s="17" t="s">
        <v>682</v>
      </c>
      <c r="F67" s="11"/>
      <c r="G67" s="11"/>
      <c r="H67" s="11"/>
      <c r="I67" s="11"/>
      <c r="J67" s="11"/>
      <c r="K67" s="11"/>
      <c r="L67" s="11"/>
      <c r="M67" s="11"/>
      <c r="N67" s="11"/>
      <c r="O67" s="11"/>
      <c r="P67" s="11"/>
      <c r="Q67" s="11"/>
      <c r="R67" s="11"/>
      <c r="S67" s="11"/>
      <c r="T67" s="11"/>
      <c r="U67" s="11"/>
      <c r="V67" s="11"/>
      <c r="W67" s="11"/>
      <c r="X67" s="11"/>
      <c r="Y67" s="11"/>
      <c r="Z67" s="11"/>
    </row>
    <row r="68" ht="15.75" customHeight="1">
      <c r="A68" s="17" t="s">
        <v>683</v>
      </c>
      <c r="F68" s="11"/>
      <c r="G68" s="11"/>
      <c r="H68" s="11"/>
      <c r="I68" s="11"/>
      <c r="J68" s="11"/>
      <c r="K68" s="11"/>
      <c r="L68" s="11"/>
      <c r="M68" s="11"/>
      <c r="N68" s="11"/>
      <c r="O68" s="11"/>
      <c r="P68" s="11"/>
      <c r="Q68" s="11"/>
      <c r="R68" s="11"/>
      <c r="S68" s="11"/>
      <c r="T68" s="11"/>
      <c r="U68" s="11"/>
      <c r="V68" s="11"/>
      <c r="W68" s="11"/>
      <c r="X68" s="11"/>
      <c r="Y68" s="11"/>
      <c r="Z68" s="11"/>
    </row>
    <row r="69" ht="15.75" customHeight="1">
      <c r="A69" s="2" t="s">
        <v>684</v>
      </c>
      <c r="F69" s="11"/>
      <c r="G69" s="11"/>
      <c r="H69" s="11"/>
      <c r="I69" s="11"/>
      <c r="J69" s="11"/>
      <c r="K69" s="11"/>
      <c r="L69" s="11"/>
      <c r="M69" s="11"/>
      <c r="N69" s="11"/>
      <c r="O69" s="11"/>
      <c r="P69" s="11"/>
      <c r="Q69" s="11"/>
      <c r="R69" s="11"/>
      <c r="S69" s="11"/>
      <c r="T69" s="11"/>
      <c r="U69" s="11"/>
      <c r="V69" s="11"/>
      <c r="W69" s="11"/>
      <c r="X69" s="11"/>
      <c r="Y69" s="11"/>
      <c r="Z69" s="11"/>
    </row>
    <row r="70" ht="15.75" customHeight="1">
      <c r="F70" s="11"/>
      <c r="G70" s="11"/>
      <c r="H70" s="11"/>
      <c r="I70" s="11"/>
      <c r="J70" s="11"/>
      <c r="K70" s="11"/>
      <c r="L70" s="11"/>
      <c r="M70" s="11"/>
      <c r="N70" s="11"/>
      <c r="O70" s="11"/>
      <c r="P70" s="11"/>
      <c r="Q70" s="11"/>
      <c r="R70" s="11"/>
      <c r="S70" s="11"/>
      <c r="T70" s="11"/>
      <c r="U70" s="11"/>
      <c r="V70" s="11"/>
      <c r="W70" s="11"/>
      <c r="X70" s="11"/>
      <c r="Y70" s="11"/>
      <c r="Z70" s="11"/>
    </row>
    <row r="71" ht="15.75" customHeight="1">
      <c r="A71" s="253" t="s">
        <v>685</v>
      </c>
      <c r="F71" s="11"/>
      <c r="G71" s="11"/>
      <c r="H71" s="11"/>
      <c r="I71" s="11"/>
      <c r="J71" s="11"/>
      <c r="K71" s="11"/>
      <c r="L71" s="11"/>
      <c r="M71" s="11"/>
      <c r="N71" s="11"/>
      <c r="O71" s="11"/>
      <c r="P71" s="11"/>
      <c r="Q71" s="11"/>
      <c r="R71" s="11"/>
      <c r="S71" s="11"/>
      <c r="T71" s="11"/>
      <c r="U71" s="11"/>
      <c r="V71" s="11"/>
      <c r="W71" s="11"/>
      <c r="X71" s="11"/>
      <c r="Y71" s="11"/>
      <c r="Z71" s="11"/>
    </row>
    <row r="72" ht="15.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1"/>
      <c r="B73" s="11"/>
      <c r="C73" s="254" t="s">
        <v>686</v>
      </c>
      <c r="D73" s="254" t="s">
        <v>687</v>
      </c>
      <c r="E73" s="254" t="s">
        <v>688</v>
      </c>
      <c r="F73" s="11"/>
      <c r="G73" s="11"/>
      <c r="H73" s="11"/>
      <c r="I73" s="11"/>
      <c r="J73" s="11"/>
      <c r="K73" s="11"/>
      <c r="L73" s="11"/>
      <c r="M73" s="11"/>
      <c r="N73" s="11"/>
      <c r="O73" s="11"/>
      <c r="P73" s="11"/>
      <c r="Q73" s="11"/>
      <c r="R73" s="11"/>
      <c r="S73" s="11"/>
      <c r="T73" s="11"/>
      <c r="U73" s="11"/>
      <c r="V73" s="11"/>
      <c r="W73" s="11"/>
      <c r="X73" s="11"/>
      <c r="Y73" s="11"/>
      <c r="Z73" s="11"/>
    </row>
    <row r="74" ht="51.0" customHeight="1">
      <c r="A74" s="122"/>
      <c r="B74" s="14" t="s">
        <v>689</v>
      </c>
      <c r="C74" s="151">
        <v>427.0</v>
      </c>
      <c r="D74" s="151">
        <v>1747.0</v>
      </c>
      <c r="E74" s="151">
        <v>30.0</v>
      </c>
      <c r="F74" s="11"/>
      <c r="G74" s="11"/>
      <c r="H74" s="11"/>
      <c r="I74" s="11"/>
      <c r="J74" s="11"/>
      <c r="K74" s="11"/>
      <c r="L74" s="11"/>
      <c r="M74" s="11"/>
      <c r="N74" s="11"/>
      <c r="O74" s="11"/>
      <c r="P74" s="11"/>
      <c r="Q74" s="11"/>
      <c r="R74" s="11"/>
      <c r="S74" s="11"/>
      <c r="T74" s="11"/>
      <c r="U74" s="11"/>
      <c r="V74" s="11"/>
      <c r="W74" s="11"/>
      <c r="X74" s="11"/>
      <c r="Y74" s="11"/>
      <c r="Z74" s="11"/>
    </row>
    <row r="75" ht="51.0" customHeight="1">
      <c r="A75" s="122"/>
      <c r="B75" s="14" t="s">
        <v>690</v>
      </c>
      <c r="C75" s="151">
        <v>382.0</v>
      </c>
      <c r="D75" s="151">
        <v>1378.0</v>
      </c>
      <c r="E75" s="151">
        <v>12.0</v>
      </c>
      <c r="F75" s="11"/>
      <c r="G75" s="11"/>
      <c r="H75" s="11"/>
      <c r="I75" s="11"/>
      <c r="J75" s="11"/>
      <c r="K75" s="11"/>
      <c r="L75" s="11"/>
      <c r="M75" s="11"/>
      <c r="N75" s="11"/>
      <c r="O75" s="11"/>
      <c r="P75" s="11"/>
      <c r="Q75" s="11"/>
      <c r="R75" s="11"/>
      <c r="S75" s="11"/>
      <c r="T75" s="11"/>
      <c r="U75" s="11"/>
      <c r="V75" s="11"/>
      <c r="W75" s="11"/>
      <c r="X75" s="11"/>
      <c r="Y75" s="11"/>
      <c r="Z75" s="11"/>
    </row>
    <row r="76" ht="51.0" customHeight="1">
      <c r="A76" s="122"/>
      <c r="B76" s="14" t="s">
        <v>691</v>
      </c>
      <c r="C76" s="151">
        <v>312.0</v>
      </c>
      <c r="D76" s="151">
        <v>1177.0</v>
      </c>
      <c r="E76" s="151">
        <v>11.0</v>
      </c>
      <c r="F76" s="11"/>
      <c r="G76" s="11"/>
      <c r="H76" s="11"/>
      <c r="I76" s="11"/>
      <c r="J76" s="11"/>
      <c r="K76" s="11"/>
      <c r="L76" s="11"/>
      <c r="M76" s="11"/>
      <c r="N76" s="11"/>
      <c r="O76" s="11"/>
      <c r="P76" s="11"/>
      <c r="Q76" s="11"/>
      <c r="R76" s="11"/>
      <c r="S76" s="11"/>
      <c r="T76" s="11"/>
      <c r="U76" s="11"/>
      <c r="V76" s="11"/>
      <c r="W76" s="11"/>
      <c r="X76" s="11"/>
      <c r="Y76" s="11"/>
      <c r="Z76" s="11"/>
    </row>
    <row r="77" ht="51.0" customHeight="1">
      <c r="A77" s="122"/>
      <c r="B77" s="14" t="s">
        <v>692</v>
      </c>
      <c r="C77" s="151">
        <v>310.0</v>
      </c>
      <c r="D77" s="151">
        <v>1161.0</v>
      </c>
      <c r="E77" s="151">
        <v>11.0</v>
      </c>
      <c r="F77" s="11"/>
      <c r="G77" s="11"/>
      <c r="H77" s="11"/>
      <c r="I77" s="11"/>
      <c r="J77" s="11"/>
      <c r="K77" s="11"/>
      <c r="L77" s="11"/>
      <c r="M77" s="11"/>
      <c r="N77" s="11"/>
      <c r="O77" s="11"/>
      <c r="P77" s="11"/>
      <c r="Q77" s="11"/>
      <c r="R77" s="11"/>
      <c r="S77" s="11"/>
      <c r="T77" s="11"/>
      <c r="U77" s="11"/>
      <c r="V77" s="11"/>
      <c r="W77" s="11"/>
      <c r="X77" s="11"/>
      <c r="Y77" s="11"/>
      <c r="Z77" s="11"/>
    </row>
    <row r="78" ht="51.0" customHeight="1">
      <c r="A78" s="122"/>
      <c r="B78" s="14" t="s">
        <v>693</v>
      </c>
      <c r="C78" s="151">
        <v>310.0</v>
      </c>
      <c r="D78" s="151">
        <v>1158.0</v>
      </c>
      <c r="E78" s="151">
        <v>10.0</v>
      </c>
      <c r="F78" s="11"/>
      <c r="G78" s="11"/>
      <c r="H78" s="11"/>
      <c r="I78" s="11"/>
      <c r="J78" s="11"/>
      <c r="K78" s="11"/>
      <c r="L78" s="11"/>
      <c r="M78" s="11"/>
      <c r="N78" s="11"/>
      <c r="O78" s="11"/>
      <c r="P78" s="11"/>
      <c r="Q78" s="11"/>
      <c r="R78" s="11"/>
      <c r="S78" s="11"/>
      <c r="T78" s="11"/>
      <c r="U78" s="11"/>
      <c r="V78" s="11"/>
      <c r="W78" s="11"/>
      <c r="X78" s="11"/>
      <c r="Y78" s="11"/>
      <c r="Z78" s="11"/>
    </row>
    <row r="79" ht="51.0" customHeight="1">
      <c r="A79" s="122"/>
      <c r="B79" s="14" t="s">
        <v>694</v>
      </c>
      <c r="C79" s="129">
        <v>239.0</v>
      </c>
      <c r="D79" s="129">
        <v>857.0</v>
      </c>
      <c r="E79" s="129">
        <v>8.0</v>
      </c>
      <c r="F79" s="11"/>
      <c r="G79" s="11"/>
      <c r="H79" s="11"/>
      <c r="I79" s="11"/>
      <c r="J79" s="11"/>
      <c r="K79" s="11"/>
      <c r="L79" s="11"/>
      <c r="M79" s="11"/>
      <c r="N79" s="11"/>
      <c r="O79" s="11"/>
      <c r="P79" s="11"/>
      <c r="Q79" s="11"/>
      <c r="R79" s="11"/>
      <c r="S79" s="11"/>
      <c r="T79" s="11"/>
      <c r="U79" s="11"/>
      <c r="V79" s="11"/>
      <c r="W79" s="11"/>
      <c r="X79" s="11"/>
      <c r="Y79" s="11"/>
      <c r="Z79" s="11"/>
    </row>
    <row r="80" ht="51.0" customHeight="1">
      <c r="A80" s="122"/>
      <c r="B80" s="14" t="s">
        <v>695</v>
      </c>
      <c r="C80" s="129">
        <v>53.0</v>
      </c>
      <c r="D80" s="129">
        <v>181.0</v>
      </c>
      <c r="E80" s="129">
        <v>0.0</v>
      </c>
      <c r="F80" s="11"/>
      <c r="G80" s="11"/>
      <c r="H80" s="11"/>
      <c r="I80" s="11"/>
      <c r="J80" s="11"/>
      <c r="K80" s="11"/>
      <c r="L80" s="11"/>
      <c r="M80" s="11"/>
      <c r="N80" s="11"/>
      <c r="O80" s="11"/>
      <c r="P80" s="11"/>
      <c r="Q80" s="11"/>
      <c r="R80" s="11"/>
      <c r="S80" s="11"/>
      <c r="T80" s="11"/>
      <c r="U80" s="11"/>
      <c r="V80" s="11"/>
      <c r="W80" s="11"/>
      <c r="X80" s="11"/>
      <c r="Y80" s="11"/>
      <c r="Z80" s="11"/>
    </row>
    <row r="81" ht="51.0" customHeight="1">
      <c r="A81" s="122"/>
      <c r="B81" s="14" t="s">
        <v>696</v>
      </c>
      <c r="C81" s="129">
        <v>56.0</v>
      </c>
      <c r="D81" s="129">
        <v>231.0</v>
      </c>
      <c r="E81" s="129">
        <v>0.0</v>
      </c>
      <c r="F81" s="11"/>
      <c r="G81" s="11"/>
      <c r="H81" s="11"/>
      <c r="I81" s="11"/>
      <c r="J81" s="11"/>
      <c r="K81" s="11"/>
      <c r="L81" s="11"/>
      <c r="M81" s="11"/>
      <c r="N81" s="11"/>
      <c r="O81" s="11"/>
      <c r="P81" s="11"/>
      <c r="Q81" s="11"/>
      <c r="R81" s="11"/>
      <c r="S81" s="11"/>
      <c r="T81" s="11"/>
      <c r="U81" s="11"/>
      <c r="V81" s="11"/>
      <c r="W81" s="11"/>
      <c r="X81" s="11"/>
      <c r="Y81" s="11"/>
      <c r="Z81" s="11"/>
    </row>
    <row r="82" ht="113.25" customHeight="1">
      <c r="A82" s="122"/>
      <c r="B82" s="14" t="s">
        <v>697</v>
      </c>
      <c r="C82" s="157">
        <v>0.8789</v>
      </c>
      <c r="D82" s="157">
        <v>0.8624</v>
      </c>
      <c r="E82" s="157">
        <v>0.2418</v>
      </c>
      <c r="F82" s="11"/>
      <c r="G82" s="11"/>
      <c r="H82" s="11"/>
      <c r="I82" s="11"/>
      <c r="J82" s="11"/>
      <c r="K82" s="11"/>
      <c r="L82" s="11"/>
      <c r="M82" s="11"/>
      <c r="N82" s="11"/>
      <c r="O82" s="11"/>
      <c r="P82" s="11"/>
      <c r="Q82" s="11"/>
      <c r="R82" s="11"/>
      <c r="S82" s="11"/>
      <c r="T82" s="11"/>
      <c r="U82" s="11"/>
      <c r="V82" s="11"/>
      <c r="W82" s="11"/>
      <c r="X82" s="11"/>
      <c r="Y82" s="11"/>
      <c r="Z82" s="11"/>
    </row>
    <row r="83" ht="75.75" customHeight="1">
      <c r="A83" s="122"/>
      <c r="B83" s="14" t="s">
        <v>698</v>
      </c>
      <c r="C83" s="233">
        <v>50002.0</v>
      </c>
      <c r="D83" s="233">
        <v>48609.0</v>
      </c>
      <c r="E83" s="233">
        <v>6722.0</v>
      </c>
      <c r="F83" s="11"/>
      <c r="G83" s="11"/>
      <c r="H83" s="11"/>
      <c r="I83" s="11"/>
      <c r="J83" s="11"/>
      <c r="K83" s="11"/>
      <c r="L83" s="11"/>
      <c r="M83" s="11"/>
      <c r="N83" s="11"/>
      <c r="O83" s="11"/>
      <c r="P83" s="11"/>
      <c r="Q83" s="11"/>
      <c r="R83" s="11"/>
      <c r="S83" s="11"/>
      <c r="T83" s="11"/>
      <c r="U83" s="11"/>
      <c r="V83" s="11"/>
      <c r="W83" s="11"/>
      <c r="X83" s="11"/>
      <c r="Y83" s="11"/>
      <c r="Z83" s="11"/>
    </row>
    <row r="84" ht="51.0" customHeight="1">
      <c r="A84" s="122"/>
      <c r="B84" s="14" t="s">
        <v>699</v>
      </c>
      <c r="C84" s="233">
        <v>45638.0</v>
      </c>
      <c r="D84" s="233">
        <v>44534.0</v>
      </c>
      <c r="E84" s="233">
        <v>4469.0</v>
      </c>
      <c r="F84" s="11"/>
      <c r="G84" s="11"/>
      <c r="H84" s="11"/>
      <c r="I84" s="11"/>
      <c r="J84" s="11"/>
      <c r="K84" s="11"/>
      <c r="L84" s="11"/>
      <c r="M84" s="11"/>
      <c r="N84" s="11"/>
      <c r="O84" s="11"/>
      <c r="P84" s="11"/>
      <c r="Q84" s="11"/>
      <c r="R84" s="11"/>
      <c r="S84" s="11"/>
      <c r="T84" s="11"/>
      <c r="U84" s="11"/>
      <c r="V84" s="11"/>
      <c r="W84" s="11"/>
      <c r="X84" s="11"/>
      <c r="Y84" s="11"/>
      <c r="Z84" s="11"/>
    </row>
    <row r="85" ht="51.0" customHeight="1">
      <c r="A85" s="122"/>
      <c r="B85" s="14" t="s">
        <v>700</v>
      </c>
      <c r="C85" s="233">
        <v>5659.0</v>
      </c>
      <c r="D85" s="233">
        <v>5676.0</v>
      </c>
      <c r="E85" s="233">
        <v>3656.0</v>
      </c>
      <c r="F85" s="11"/>
      <c r="G85" s="11"/>
      <c r="H85" s="11"/>
      <c r="I85" s="11"/>
      <c r="J85" s="11"/>
      <c r="K85" s="11"/>
      <c r="L85" s="11"/>
      <c r="M85" s="11"/>
      <c r="N85" s="11"/>
      <c r="O85" s="11"/>
      <c r="P85" s="11"/>
      <c r="Q85" s="11"/>
      <c r="R85" s="11"/>
      <c r="S85" s="11"/>
      <c r="T85" s="11"/>
      <c r="U85" s="11"/>
      <c r="V85" s="11"/>
      <c r="W85" s="11"/>
      <c r="X85" s="11"/>
      <c r="Y85" s="11"/>
      <c r="Z85" s="11"/>
    </row>
    <row r="86" ht="66.75" customHeight="1">
      <c r="A86" s="122"/>
      <c r="B86" s="14" t="s">
        <v>701</v>
      </c>
      <c r="C86" s="233">
        <v>4102.0</v>
      </c>
      <c r="D86" s="233">
        <v>4710.0</v>
      </c>
      <c r="E86" s="233">
        <v>3656.0</v>
      </c>
      <c r="F86" s="11"/>
      <c r="G86" s="11"/>
      <c r="H86" s="11"/>
      <c r="I86" s="11"/>
      <c r="J86" s="11"/>
      <c r="K86" s="11"/>
      <c r="L86" s="11"/>
      <c r="M86" s="11"/>
      <c r="N86" s="11"/>
      <c r="O86" s="11"/>
      <c r="P86" s="11"/>
      <c r="Q86" s="11"/>
      <c r="R86" s="11"/>
      <c r="S86" s="11"/>
      <c r="T86" s="11"/>
      <c r="U86" s="11"/>
      <c r="V86" s="11"/>
      <c r="W86" s="11"/>
      <c r="X86" s="11"/>
      <c r="Y86" s="11"/>
      <c r="Z86" s="11"/>
    </row>
    <row r="87" ht="15.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2" t="s">
        <v>702</v>
      </c>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2" t="s">
        <v>703</v>
      </c>
      <c r="F89" s="11"/>
      <c r="G89" s="11"/>
      <c r="H89" s="11"/>
      <c r="I89" s="11"/>
      <c r="J89" s="11"/>
      <c r="K89" s="11"/>
      <c r="L89" s="11"/>
      <c r="M89" s="11"/>
      <c r="N89" s="11"/>
      <c r="O89" s="11"/>
      <c r="P89" s="11"/>
      <c r="Q89" s="11"/>
      <c r="R89" s="11"/>
      <c r="S89" s="11"/>
      <c r="T89" s="11"/>
      <c r="U89" s="11"/>
      <c r="V89" s="11"/>
      <c r="W89" s="11"/>
      <c r="X89" s="11"/>
      <c r="Y89" s="11"/>
      <c r="Z89" s="11"/>
    </row>
    <row r="90" ht="15.75" customHeight="1">
      <c r="F90" s="11"/>
      <c r="G90" s="11"/>
      <c r="H90" s="11"/>
      <c r="I90" s="11"/>
      <c r="J90" s="11"/>
      <c r="K90" s="11"/>
      <c r="L90" s="11"/>
      <c r="M90" s="11"/>
      <c r="N90" s="11"/>
      <c r="O90" s="11"/>
      <c r="P90" s="11"/>
      <c r="Q90" s="11"/>
      <c r="R90" s="11"/>
      <c r="S90" s="11"/>
      <c r="T90" s="11"/>
      <c r="U90" s="11"/>
      <c r="V90" s="11"/>
      <c r="W90" s="11"/>
      <c r="X90" s="11"/>
      <c r="Y90" s="11"/>
      <c r="Z90" s="11"/>
    </row>
    <row r="91" ht="15.75" customHeight="1">
      <c r="A91" s="17" t="s">
        <v>704</v>
      </c>
      <c r="F91" s="11"/>
      <c r="G91" s="11"/>
      <c r="H91" s="11"/>
      <c r="I91" s="11"/>
      <c r="J91" s="11"/>
      <c r="K91" s="11"/>
      <c r="L91" s="11"/>
      <c r="M91" s="11"/>
      <c r="N91" s="11"/>
      <c r="O91" s="11"/>
      <c r="P91" s="11"/>
      <c r="Q91" s="11"/>
      <c r="R91" s="11"/>
      <c r="S91" s="11"/>
      <c r="T91" s="11"/>
      <c r="U91" s="11"/>
      <c r="V91" s="11"/>
      <c r="W91" s="11"/>
      <c r="X91" s="11"/>
      <c r="Y91" s="11"/>
      <c r="Z91" s="11"/>
    </row>
    <row r="92" ht="15.75" customHeight="1">
      <c r="A92" s="2" t="s">
        <v>705</v>
      </c>
      <c r="F92" s="11"/>
      <c r="G92" s="11"/>
      <c r="H92" s="11"/>
      <c r="I92" s="11"/>
      <c r="J92" s="11"/>
      <c r="K92" s="11"/>
      <c r="L92" s="11"/>
      <c r="M92" s="11"/>
      <c r="N92" s="11"/>
      <c r="O92" s="11"/>
      <c r="P92" s="11"/>
      <c r="Q92" s="11"/>
      <c r="R92" s="11"/>
      <c r="S92" s="11"/>
      <c r="T92" s="11"/>
      <c r="U92" s="11"/>
      <c r="V92" s="11"/>
      <c r="W92" s="11"/>
      <c r="X92" s="11"/>
      <c r="Y92" s="11"/>
      <c r="Z92" s="11"/>
    </row>
    <row r="93" ht="15.75" customHeight="1">
      <c r="F93" s="11"/>
      <c r="G93" s="11"/>
      <c r="H93" s="11"/>
      <c r="I93" s="11"/>
      <c r="J93" s="11"/>
      <c r="K93" s="11"/>
      <c r="L93" s="11"/>
      <c r="M93" s="11"/>
      <c r="N93" s="11"/>
      <c r="O93" s="11"/>
      <c r="P93" s="11"/>
      <c r="Q93" s="11"/>
      <c r="R93" s="11"/>
      <c r="S93" s="11"/>
      <c r="T93" s="11"/>
      <c r="U93" s="11"/>
      <c r="V93" s="11"/>
      <c r="W93" s="11"/>
      <c r="X93" s="11"/>
      <c r="Y93" s="11"/>
      <c r="Z93" s="11"/>
    </row>
    <row r="94" ht="15.75" customHeight="1">
      <c r="A94" s="253" t="s">
        <v>706</v>
      </c>
      <c r="F94" s="11"/>
      <c r="G94" s="11"/>
      <c r="H94" s="11"/>
      <c r="I94" s="11"/>
      <c r="J94" s="11"/>
      <c r="K94" s="11"/>
      <c r="L94" s="11"/>
      <c r="M94" s="11"/>
      <c r="N94" s="11"/>
      <c r="O94" s="11"/>
      <c r="P94" s="11"/>
      <c r="Q94" s="11"/>
      <c r="R94" s="11"/>
      <c r="S94" s="11"/>
      <c r="T94" s="11"/>
      <c r="U94" s="11"/>
      <c r="V94" s="11"/>
      <c r="W94" s="11"/>
      <c r="X94" s="11"/>
      <c r="Y94" s="11"/>
      <c r="Z94" s="11"/>
    </row>
    <row r="95" ht="15.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1"/>
      <c r="B97" s="11"/>
      <c r="C97" s="254" t="s">
        <v>686</v>
      </c>
      <c r="D97" s="254" t="s">
        <v>687</v>
      </c>
      <c r="E97" s="254" t="s">
        <v>688</v>
      </c>
      <c r="F97" s="11"/>
      <c r="G97" s="11"/>
      <c r="H97" s="11"/>
      <c r="I97" s="11"/>
      <c r="J97" s="11"/>
      <c r="K97" s="11"/>
      <c r="L97" s="11"/>
      <c r="M97" s="11"/>
      <c r="N97" s="11"/>
      <c r="O97" s="11"/>
      <c r="P97" s="11"/>
      <c r="Q97" s="11"/>
      <c r="R97" s="11"/>
      <c r="S97" s="11"/>
      <c r="T97" s="11"/>
      <c r="U97" s="11"/>
      <c r="V97" s="11"/>
      <c r="W97" s="11"/>
      <c r="X97" s="11"/>
      <c r="Y97" s="11"/>
      <c r="Z97" s="11"/>
    </row>
    <row r="98" ht="84.75" customHeight="1">
      <c r="A98" s="11"/>
      <c r="B98" s="14" t="s">
        <v>707</v>
      </c>
      <c r="C98" s="129">
        <v>123.0</v>
      </c>
      <c r="D98" s="129">
        <v>524.0</v>
      </c>
      <c r="E98" s="129">
        <v>0.0</v>
      </c>
      <c r="F98" s="11"/>
      <c r="G98" s="11"/>
      <c r="H98" s="11"/>
      <c r="I98" s="11"/>
      <c r="J98" s="11"/>
      <c r="K98" s="11"/>
      <c r="L98" s="11"/>
      <c r="M98" s="11"/>
      <c r="N98" s="11"/>
      <c r="O98" s="11"/>
      <c r="P98" s="11"/>
      <c r="Q98" s="11"/>
      <c r="R98" s="11"/>
      <c r="S98" s="11"/>
      <c r="T98" s="11"/>
      <c r="U98" s="11"/>
      <c r="V98" s="11"/>
      <c r="W98" s="11"/>
      <c r="X98" s="11"/>
      <c r="Y98" s="11"/>
      <c r="Z98" s="11"/>
    </row>
    <row r="99" ht="84.75" customHeight="1">
      <c r="A99" s="11"/>
      <c r="B99" s="14" t="s">
        <v>708</v>
      </c>
      <c r="C99" s="233">
        <v>27198.0</v>
      </c>
      <c r="D99" s="233">
        <v>25724.0</v>
      </c>
      <c r="E99" s="233">
        <v>0.0</v>
      </c>
      <c r="F99" s="11"/>
      <c r="G99" s="11"/>
      <c r="H99" s="11"/>
      <c r="I99" s="11"/>
      <c r="J99" s="11"/>
      <c r="K99" s="11"/>
      <c r="L99" s="11"/>
      <c r="M99" s="11"/>
      <c r="N99" s="11"/>
      <c r="O99" s="11"/>
      <c r="P99" s="11"/>
      <c r="Q99" s="11"/>
      <c r="R99" s="11"/>
      <c r="S99" s="11"/>
      <c r="T99" s="11"/>
      <c r="U99" s="11"/>
      <c r="V99" s="11"/>
      <c r="W99" s="11"/>
      <c r="X99" s="11"/>
      <c r="Y99" s="11"/>
      <c r="Z99" s="11"/>
    </row>
    <row r="100" ht="84.75" customHeight="1">
      <c r="A100" s="11"/>
      <c r="B100" s="14" t="s">
        <v>709</v>
      </c>
      <c r="C100" s="129">
        <v>0.0</v>
      </c>
      <c r="D100" s="129">
        <v>0.0</v>
      </c>
      <c r="E100" s="129">
        <v>0.0</v>
      </c>
      <c r="F100" s="11"/>
      <c r="G100" s="11"/>
      <c r="H100" s="11"/>
      <c r="I100" s="11"/>
      <c r="J100" s="11"/>
      <c r="K100" s="11"/>
      <c r="L100" s="11"/>
      <c r="M100" s="11"/>
      <c r="N100" s="11"/>
      <c r="O100" s="11"/>
      <c r="P100" s="11"/>
      <c r="Q100" s="11"/>
      <c r="R100" s="11"/>
      <c r="S100" s="11"/>
      <c r="T100" s="11"/>
      <c r="U100" s="11"/>
      <c r="V100" s="11"/>
      <c r="W100" s="11"/>
      <c r="X100" s="11"/>
      <c r="Y100" s="11"/>
      <c r="Z100" s="11"/>
    </row>
    <row r="101" ht="84.75" customHeight="1">
      <c r="A101" s="11"/>
      <c r="B101" s="14" t="s">
        <v>710</v>
      </c>
      <c r="C101" s="233">
        <v>0.0</v>
      </c>
      <c r="D101" s="233">
        <v>0.0</v>
      </c>
      <c r="E101" s="233">
        <v>0.0</v>
      </c>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3" t="s">
        <v>711</v>
      </c>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3" t="s">
        <v>712</v>
      </c>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2" t="s">
        <v>713</v>
      </c>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3" t="s">
        <v>714</v>
      </c>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7" t="s">
        <v>715</v>
      </c>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3" t="s">
        <v>716</v>
      </c>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3" t="s">
        <v>717</v>
      </c>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3" t="s">
        <v>718</v>
      </c>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3" t="s">
        <v>719</v>
      </c>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3" t="s">
        <v>720</v>
      </c>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3" t="s">
        <v>721</v>
      </c>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2" t="s">
        <v>722</v>
      </c>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48.0" customHeight="1">
      <c r="A119" s="2" t="s">
        <v>723</v>
      </c>
      <c r="D119" s="255">
        <v>457.0</v>
      </c>
      <c r="E119" s="25"/>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25"/>
      <c r="B120" s="25"/>
      <c r="C120" s="25"/>
      <c r="D120" s="25"/>
      <c r="E120" s="25"/>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2" t="s">
        <v>724</v>
      </c>
      <c r="B121" s="25"/>
      <c r="C121" s="25"/>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2" t="s">
        <v>725</v>
      </c>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2" t="s">
        <v>726</v>
      </c>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2" t="s">
        <v>727</v>
      </c>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1"/>
      <c r="B133" s="107" t="s">
        <v>728</v>
      </c>
      <c r="C133" s="53" t="s">
        <v>729</v>
      </c>
      <c r="D133" s="53" t="s">
        <v>730</v>
      </c>
      <c r="E133" s="53" t="s">
        <v>731</v>
      </c>
      <c r="F133" s="11"/>
      <c r="G133" s="11"/>
      <c r="H133" s="11"/>
      <c r="I133" s="11"/>
      <c r="J133" s="11"/>
      <c r="K133" s="11"/>
      <c r="L133" s="11"/>
      <c r="M133" s="11"/>
      <c r="N133" s="11"/>
      <c r="O133" s="11"/>
      <c r="P133" s="11"/>
      <c r="Q133" s="11"/>
      <c r="R133" s="11"/>
      <c r="S133" s="11"/>
      <c r="T133" s="11"/>
      <c r="U133" s="11"/>
      <c r="V133" s="11"/>
      <c r="W133" s="11"/>
      <c r="X133" s="11"/>
      <c r="Y133" s="11"/>
      <c r="Z133" s="11"/>
    </row>
    <row r="134" ht="93.75" customHeight="1">
      <c r="A134" s="11"/>
      <c r="B134" s="256" t="s">
        <v>732</v>
      </c>
      <c r="C134" s="129">
        <v>352.0</v>
      </c>
      <c r="D134" s="165">
        <v>0.77</v>
      </c>
      <c r="E134" s="257">
        <v>44617.0</v>
      </c>
      <c r="F134" s="11"/>
      <c r="G134" s="11"/>
      <c r="H134" s="11"/>
      <c r="I134" s="11"/>
      <c r="J134" s="11"/>
      <c r="K134" s="11"/>
      <c r="L134" s="11"/>
      <c r="M134" s="11"/>
      <c r="N134" s="11"/>
      <c r="O134" s="11"/>
      <c r="P134" s="11"/>
      <c r="Q134" s="11"/>
      <c r="R134" s="11"/>
      <c r="S134" s="11"/>
      <c r="T134" s="11"/>
      <c r="U134" s="11"/>
      <c r="V134" s="11"/>
      <c r="W134" s="11"/>
      <c r="X134" s="11"/>
      <c r="Y134" s="11"/>
      <c r="Z134" s="11"/>
    </row>
    <row r="135" ht="78.75" customHeight="1">
      <c r="A135" s="11"/>
      <c r="B135" s="256" t="s">
        <v>733</v>
      </c>
      <c r="C135" s="129">
        <v>350.0</v>
      </c>
      <c r="D135" s="165">
        <v>0.765</v>
      </c>
      <c r="E135" s="257">
        <v>22412.0</v>
      </c>
      <c r="F135" s="11"/>
      <c r="G135" s="11"/>
      <c r="H135" s="11"/>
      <c r="I135" s="11"/>
      <c r="J135" s="11"/>
      <c r="K135" s="11"/>
      <c r="L135" s="11"/>
      <c r="M135" s="11"/>
      <c r="N135" s="11"/>
      <c r="O135" s="11"/>
      <c r="P135" s="11"/>
      <c r="Q135" s="11"/>
      <c r="R135" s="11"/>
      <c r="S135" s="11"/>
      <c r="T135" s="11"/>
      <c r="U135" s="11"/>
      <c r="V135" s="11"/>
      <c r="W135" s="11"/>
      <c r="X135" s="11"/>
      <c r="Y135" s="11"/>
      <c r="Z135" s="11"/>
    </row>
    <row r="136" ht="47.25" customHeight="1">
      <c r="A136" s="11"/>
      <c r="B136" s="258" t="s">
        <v>734</v>
      </c>
      <c r="C136" s="129">
        <v>0.0</v>
      </c>
      <c r="D136" s="165">
        <v>0.0</v>
      </c>
      <c r="E136" s="257">
        <v>0.0</v>
      </c>
      <c r="F136" s="11"/>
      <c r="G136" s="11"/>
      <c r="H136" s="11"/>
      <c r="I136" s="11"/>
      <c r="J136" s="11"/>
      <c r="K136" s="11"/>
      <c r="L136" s="11"/>
      <c r="M136" s="11"/>
      <c r="N136" s="11"/>
      <c r="O136" s="11"/>
      <c r="P136" s="11"/>
      <c r="Q136" s="11"/>
      <c r="R136" s="11"/>
      <c r="S136" s="11"/>
      <c r="T136" s="11"/>
      <c r="U136" s="11"/>
      <c r="V136" s="11"/>
      <c r="W136" s="11"/>
      <c r="X136" s="11"/>
      <c r="Y136" s="11"/>
      <c r="Z136" s="11"/>
    </row>
    <row r="137" ht="47.25" customHeight="1">
      <c r="A137" s="11"/>
      <c r="B137" s="258" t="s">
        <v>735</v>
      </c>
      <c r="C137" s="129">
        <v>0.0</v>
      </c>
      <c r="D137" s="165">
        <v>0.0</v>
      </c>
      <c r="E137" s="257">
        <v>0.0</v>
      </c>
      <c r="F137" s="11"/>
      <c r="G137" s="11"/>
      <c r="H137" s="11"/>
      <c r="I137" s="11"/>
      <c r="J137" s="11"/>
      <c r="K137" s="11"/>
      <c r="L137" s="11"/>
      <c r="M137" s="11"/>
      <c r="N137" s="11"/>
      <c r="O137" s="11"/>
      <c r="P137" s="11"/>
      <c r="Q137" s="11"/>
      <c r="R137" s="11"/>
      <c r="S137" s="11"/>
      <c r="T137" s="11"/>
      <c r="U137" s="11"/>
      <c r="V137" s="11"/>
      <c r="W137" s="11"/>
      <c r="X137" s="11"/>
      <c r="Y137" s="11"/>
      <c r="Z137" s="11"/>
    </row>
    <row r="138" ht="47.25" customHeight="1">
      <c r="A138" s="11"/>
      <c r="B138" s="258" t="s">
        <v>736</v>
      </c>
      <c r="C138" s="129">
        <v>78.0</v>
      </c>
      <c r="D138" s="165">
        <v>0.17</v>
      </c>
      <c r="E138" s="257">
        <v>32172.0</v>
      </c>
      <c r="F138" s="11"/>
      <c r="G138" s="11"/>
      <c r="H138" s="11"/>
      <c r="I138" s="11"/>
      <c r="J138" s="11"/>
      <c r="K138" s="11"/>
      <c r="L138" s="11"/>
      <c r="M138" s="11"/>
      <c r="N138" s="11"/>
      <c r="O138" s="11"/>
      <c r="P138" s="11"/>
      <c r="Q138" s="11"/>
      <c r="R138" s="11"/>
      <c r="S138" s="11"/>
      <c r="T138" s="11"/>
      <c r="U138" s="11"/>
      <c r="V138" s="11"/>
      <c r="W138" s="11"/>
      <c r="X138" s="11"/>
      <c r="Y138" s="11"/>
      <c r="Z138" s="11"/>
    </row>
    <row r="139" ht="29.25" customHeight="1">
      <c r="A139" s="11"/>
      <c r="B139" s="259"/>
      <c r="C139" s="84"/>
      <c r="D139" s="260"/>
      <c r="E139" s="26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2" t="s">
        <v>737</v>
      </c>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1" t="s">
        <v>738</v>
      </c>
      <c r="B142" s="11"/>
      <c r="C142" s="11"/>
      <c r="D142" s="84"/>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1"/>
      <c r="B143" s="262" t="s">
        <v>739</v>
      </c>
      <c r="C143" s="148" t="str">
        <f>B43</f>
        <v>2023-2024 Estimated</v>
      </c>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1" t="s">
        <v>740</v>
      </c>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47.25" customHeight="1">
      <c r="A153" s="2" t="s">
        <v>741</v>
      </c>
      <c r="D153" s="255">
        <v>22.0</v>
      </c>
      <c r="E153" s="25"/>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25"/>
      <c r="B154" s="25"/>
      <c r="C154" s="25"/>
      <c r="D154" s="25"/>
      <c r="E154" s="25"/>
      <c r="F154" s="11"/>
      <c r="G154" s="11"/>
      <c r="H154" s="11"/>
      <c r="I154" s="11"/>
      <c r="J154" s="11"/>
      <c r="K154" s="11"/>
      <c r="L154" s="11"/>
      <c r="M154" s="11"/>
      <c r="N154" s="11"/>
      <c r="O154" s="11"/>
      <c r="P154" s="11"/>
      <c r="Q154" s="11"/>
      <c r="R154" s="11"/>
      <c r="S154" s="11"/>
      <c r="T154" s="11"/>
      <c r="U154" s="11"/>
      <c r="V154" s="11"/>
      <c r="W154" s="11"/>
      <c r="X154" s="11"/>
      <c r="Y154" s="11"/>
      <c r="Z154" s="11"/>
    </row>
    <row r="155" ht="47.25" customHeight="1">
      <c r="A155" s="2" t="s">
        <v>742</v>
      </c>
      <c r="D155" s="233">
        <v>41679.0</v>
      </c>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25"/>
      <c r="B156" s="25"/>
      <c r="C156" s="25"/>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48.75" customHeight="1">
      <c r="A157" s="2" t="s">
        <v>743</v>
      </c>
      <c r="D157" s="233">
        <v>916928.0</v>
      </c>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2" t="s">
        <v>744</v>
      </c>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1" t="s">
        <v>745</v>
      </c>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1"/>
      <c r="B166" s="11"/>
      <c r="C166" s="94" t="s">
        <v>746</v>
      </c>
      <c r="D166" s="143" t="s">
        <v>747</v>
      </c>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94"/>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2" t="s">
        <v>748</v>
      </c>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1" t="s">
        <v>749</v>
      </c>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1"/>
      <c r="B177" s="94" t="s">
        <v>746</v>
      </c>
      <c r="C177" s="143"/>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2" t="s">
        <v>750</v>
      </c>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263" t="s">
        <v>751</v>
      </c>
      <c r="B182" s="11"/>
      <c r="C182" s="11"/>
      <c r="D182" s="138" t="s">
        <v>33</v>
      </c>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28" t="s">
        <v>752</v>
      </c>
      <c r="B183" s="28"/>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263"/>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1" t="s">
        <v>753</v>
      </c>
      <c r="B185" s="11"/>
      <c r="C185" s="182">
        <v>45323.0</v>
      </c>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1" t="s">
        <v>754</v>
      </c>
      <c r="B187" s="11"/>
      <c r="C187" s="182">
        <v>45323.0</v>
      </c>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2" t="s">
        <v>755</v>
      </c>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1" t="s">
        <v>756</v>
      </c>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1" t="s">
        <v>757</v>
      </c>
      <c r="B192" s="11"/>
      <c r="C192" s="182">
        <v>45366.0</v>
      </c>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1" t="s">
        <v>758</v>
      </c>
      <c r="B194" s="11"/>
      <c r="C194" s="18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2" t="s">
        <v>759</v>
      </c>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1"/>
      <c r="B198" s="11" t="s">
        <v>760</v>
      </c>
      <c r="C198" s="181">
        <v>45413.0</v>
      </c>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1"/>
      <c r="B199" s="11" t="s">
        <v>761</v>
      </c>
      <c r="C199" s="264"/>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2" t="s">
        <v>762</v>
      </c>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1" t="s">
        <v>763</v>
      </c>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1"/>
      <c r="B209" s="11"/>
      <c r="C209" s="11"/>
      <c r="D209" s="94" t="s">
        <v>764</v>
      </c>
      <c r="E209" s="143"/>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2" t="s">
        <v>765</v>
      </c>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1" t="s">
        <v>763</v>
      </c>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1"/>
      <c r="B220" s="11"/>
      <c r="C220" s="94" t="s">
        <v>764</v>
      </c>
      <c r="D220" s="27"/>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6.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2" t="s">
        <v>766</v>
      </c>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1" t="s">
        <v>767</v>
      </c>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2" t="s">
        <v>766</v>
      </c>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1" t="s">
        <v>768</v>
      </c>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2" t="s">
        <v>769</v>
      </c>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2" t="s">
        <v>770</v>
      </c>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F250" s="11"/>
      <c r="G250" s="11"/>
      <c r="H250" s="11"/>
      <c r="I250" s="11"/>
      <c r="J250" s="11"/>
      <c r="K250" s="11"/>
      <c r="L250" s="11"/>
      <c r="M250" s="11"/>
      <c r="N250" s="11"/>
      <c r="O250" s="11"/>
      <c r="P250" s="11"/>
      <c r="Q250" s="11"/>
      <c r="R250" s="11"/>
      <c r="S250" s="11"/>
      <c r="T250" s="11"/>
      <c r="U250" s="11"/>
      <c r="V250" s="11"/>
      <c r="W250" s="11"/>
      <c r="X250" s="11"/>
      <c r="Y250" s="11"/>
      <c r="Z250" s="11"/>
    </row>
    <row r="251" ht="188.25" customHeight="1">
      <c r="A251" s="11"/>
      <c r="B251" s="143"/>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45" t="s">
        <v>771</v>
      </c>
      <c r="B254" s="9"/>
      <c r="C254" s="9"/>
      <c r="D254" s="9"/>
      <c r="E254" s="10"/>
      <c r="F254" s="12"/>
      <c r="G254" s="12"/>
      <c r="H254" s="11"/>
      <c r="I254" s="11"/>
      <c r="J254" s="11"/>
      <c r="K254" s="11"/>
      <c r="L254" s="11"/>
      <c r="M254" s="11"/>
      <c r="N254" s="11"/>
      <c r="O254" s="11"/>
      <c r="P254" s="11"/>
      <c r="Q254" s="11"/>
      <c r="R254" s="11"/>
      <c r="S254" s="11"/>
      <c r="T254" s="11"/>
      <c r="U254" s="11"/>
      <c r="V254" s="11"/>
      <c r="W254" s="11"/>
      <c r="X254" s="11"/>
      <c r="Y254" s="11"/>
      <c r="Z254" s="11"/>
    </row>
    <row r="255"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39">
    <mergeCell ref="A1:E1"/>
    <mergeCell ref="A2:E8"/>
    <mergeCell ref="A9:E28"/>
    <mergeCell ref="A31:E32"/>
    <mergeCell ref="A33:E34"/>
    <mergeCell ref="A35:E35"/>
    <mergeCell ref="A36:E36"/>
    <mergeCell ref="A37:E38"/>
    <mergeCell ref="A40:E40"/>
    <mergeCell ref="A49:B49"/>
    <mergeCell ref="A50:A54"/>
    <mergeCell ref="A55:A58"/>
    <mergeCell ref="A59:A61"/>
    <mergeCell ref="A65:E66"/>
    <mergeCell ref="A67:E67"/>
    <mergeCell ref="A68:E68"/>
    <mergeCell ref="A69:E70"/>
    <mergeCell ref="A71:E71"/>
    <mergeCell ref="A89:E90"/>
    <mergeCell ref="A91:E91"/>
    <mergeCell ref="A92:E93"/>
    <mergeCell ref="A94:E94"/>
    <mergeCell ref="A105:E106"/>
    <mergeCell ref="A107:E107"/>
    <mergeCell ref="A108:E108"/>
    <mergeCell ref="A111:E111"/>
    <mergeCell ref="A112:E112"/>
    <mergeCell ref="A113:E113"/>
    <mergeCell ref="A155:C155"/>
    <mergeCell ref="A157:C157"/>
    <mergeCell ref="A248:E250"/>
    <mergeCell ref="A254:E254"/>
    <mergeCell ref="A114:E114"/>
    <mergeCell ref="A115:E115"/>
    <mergeCell ref="A119:C119"/>
    <mergeCell ref="A122:E123"/>
    <mergeCell ref="A125:E126"/>
    <mergeCell ref="A128:E130"/>
    <mergeCell ref="A153:C153"/>
  </mergeCells>
  <dataValidations>
    <dataValidation type="list" allowBlank="1" showErrorMessage="1" sqref="B48">
      <formula1>$G$45:$G$47</formula1>
    </dataValidation>
    <dataValidation type="list" allowBlank="1" showErrorMessage="1" sqref="D183:D184">
      <formula1>$F$182:$F$184</formula1>
    </dataValidation>
  </dataValidations>
  <printOptions/>
  <pageMargins bottom="0.75" footer="0.0" header="0.0" left="0.7" right="0.7" top="0.75"/>
  <pageSetup orientation="landscape"/>
  <headerFooter>
    <oddHeader>&amp;C   </oddHeader>
    <oddFooter>&amp;C  </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2023-08-17T17:23:40Z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