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J:\OFFICE2\InstResearch\External Requests Reports and Data\Common Data Set\CDS 2022-2023\"/>
    </mc:Choice>
  </mc:AlternateContent>
  <xr:revisionPtr revIDLastSave="0" documentId="13_ncr:1_{C42187ED-8E32-4DF3-8A2A-5212F21E8757}" xr6:coauthVersionLast="47" xr6:coauthVersionMax="47" xr10:uidLastSave="{00000000-0000-0000-0000-000000000000}"/>
  <bookViews>
    <workbookView xWindow="25080" yWindow="-120" windowWidth="29040" windowHeight="1572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 name="_xlnm.Print_Area" localSheetId="7">'CDS-H'!$A$1:$F$224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 i="8" l="1"/>
  <c r="E111" i="8"/>
  <c r="E110" i="8"/>
  <c r="F10" i="6"/>
  <c r="F9" i="6"/>
  <c r="F8" i="6"/>
  <c r="E10" i="6"/>
  <c r="E9" i="6"/>
  <c r="E8" i="6"/>
  <c r="F5" i="6"/>
  <c r="E5" i="6"/>
  <c r="D14" i="4"/>
  <c r="E14" i="4"/>
  <c r="C14" i="4"/>
  <c r="D240" i="3" l="1"/>
  <c r="D238" i="3"/>
  <c r="D237" i="3"/>
  <c r="D236" i="3"/>
  <c r="D235" i="3"/>
  <c r="D239" i="3"/>
  <c r="D234" i="3"/>
  <c r="E246" i="3"/>
  <c r="E228" i="3"/>
  <c r="E227" i="3"/>
  <c r="E226" i="3"/>
  <c r="E225" i="3"/>
  <c r="E229" i="3"/>
  <c r="E224" i="3"/>
  <c r="E218" i="3" l="1"/>
  <c r="E217" i="3"/>
  <c r="E216" i="3"/>
  <c r="E215" i="3"/>
  <c r="D219" i="3"/>
  <c r="D218" i="3"/>
  <c r="D217" i="3"/>
  <c r="D216" i="3"/>
  <c r="D215" i="3"/>
  <c r="C218" i="3"/>
  <c r="C217" i="3"/>
  <c r="C216" i="3"/>
  <c r="C215" i="3"/>
  <c r="C210" i="3"/>
  <c r="C209" i="3"/>
  <c r="C208" i="3"/>
  <c r="C207" i="3"/>
  <c r="C206" i="3"/>
  <c r="C201" i="3"/>
  <c r="C200" i="3"/>
  <c r="C199" i="3"/>
  <c r="C198" i="3"/>
  <c r="C197" i="3"/>
  <c r="D202" i="3"/>
  <c r="C177" i="3"/>
  <c r="C176" i="3"/>
  <c r="E29" i="3" l="1"/>
  <c r="E28" i="3"/>
  <c r="E27" i="3"/>
  <c r="E75" i="2" l="1"/>
  <c r="D75" i="2"/>
  <c r="C75" i="2"/>
  <c r="E48" i="2" l="1"/>
  <c r="F48" i="2"/>
  <c r="D48" i="2"/>
  <c r="G20" i="2"/>
  <c r="G14" i="2"/>
  <c r="F14" i="2"/>
  <c r="D14" i="2"/>
  <c r="C14" i="2"/>
  <c r="F89" i="2" l="1"/>
  <c r="F88" i="2"/>
  <c r="F87" i="2"/>
  <c r="F85" i="2"/>
  <c r="F84" i="2"/>
  <c r="F77" i="2"/>
  <c r="F76" i="2"/>
  <c r="F75" i="2"/>
  <c r="F73" i="2"/>
  <c r="F72" i="2"/>
  <c r="E45" i="10"/>
  <c r="D45" i="10"/>
  <c r="C45" i="10"/>
  <c r="K52" i="9"/>
  <c r="K49" i="9"/>
  <c r="F55" i="8"/>
  <c r="E55" i="8"/>
  <c r="F50" i="8"/>
  <c r="E50" i="8"/>
  <c r="D243" i="3"/>
  <c r="G221" i="3"/>
  <c r="F221" i="3"/>
  <c r="E221" i="3"/>
  <c r="D221" i="3"/>
  <c r="C221" i="3"/>
  <c r="C212" i="3"/>
  <c r="D203" i="3"/>
  <c r="C203" i="3"/>
  <c r="G97" i="2"/>
  <c r="F97" i="2"/>
  <c r="E90" i="2"/>
  <c r="D90" i="2"/>
  <c r="C90" i="2"/>
  <c r="E86" i="2"/>
  <c r="D86" i="2"/>
  <c r="C86" i="2"/>
  <c r="E78" i="2"/>
  <c r="D78" i="2"/>
  <c r="C78" i="2"/>
  <c r="E74" i="2"/>
  <c r="D74" i="2"/>
  <c r="C74" i="2"/>
  <c r="H22" i="2"/>
  <c r="G22" i="2"/>
  <c r="F22" i="2"/>
  <c r="E22" i="2"/>
  <c r="D22" i="2"/>
  <c r="C22" i="2"/>
  <c r="H15" i="2"/>
  <c r="H17" i="2" s="1"/>
  <c r="H23" i="2" s="1"/>
  <c r="G15" i="2"/>
  <c r="G17" i="2" s="1"/>
  <c r="F15" i="2"/>
  <c r="F17" i="2" s="1"/>
  <c r="E15" i="2"/>
  <c r="E17" i="2" s="1"/>
  <c r="D15" i="2"/>
  <c r="D17" i="2" s="1"/>
  <c r="D23" i="2" s="1"/>
  <c r="C15" i="2"/>
  <c r="C17" i="2" s="1"/>
  <c r="C23" i="2" s="1"/>
  <c r="F78" i="2" l="1"/>
  <c r="F74" i="2"/>
  <c r="E91" i="2"/>
  <c r="F90" i="2"/>
  <c r="F91" i="2" s="1"/>
  <c r="F86" i="2"/>
  <c r="F23" i="2"/>
  <c r="G23" i="2"/>
  <c r="E23" i="2"/>
  <c r="C26" i="2"/>
  <c r="E79" i="2"/>
  <c r="D79" i="2"/>
  <c r="C79" i="2"/>
  <c r="D91" i="2"/>
  <c r="C25" i="2"/>
  <c r="C91" i="2"/>
  <c r="C27" i="2" l="1"/>
  <c r="F79" i="2"/>
</calcChain>
</file>

<file path=xl/sharedStrings.xml><?xml version="1.0" encoding="utf-8"?>
<sst xmlns="http://schemas.openxmlformats.org/spreadsheetml/2006/main" count="1492" uniqueCount="1186">
  <si>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</si>
  <si>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</si>
  <si>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</si>
  <si>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</si>
  <si>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</si>
  <si>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</si>
  <si>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</si>
  <si>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</si>
  <si>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</si>
  <si>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</si>
  <si>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</si>
  <si>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</si>
  <si>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</si>
  <si>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</si>
  <si>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</si>
  <si>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</si>
  <si>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</si>
  <si>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</si>
  <si>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</si>
  <si>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</si>
  <si>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</si>
  <si>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</si>
  <si>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</si>
  <si>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</si>
  <si>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</si>
  <si>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</si>
  <si>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</si>
  <si>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</si>
  <si>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</si>
  <si>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</si>
  <si>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</si>
  <si>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</si>
  <si>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</si>
  <si>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</si>
  <si>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</si>
  <si>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</si>
  <si>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</si>
  <si>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</si>
  <si>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</si>
  <si>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</si>
  <si>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</si>
  <si>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</si>
  <si>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</si>
  <si>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</si>
  <si>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</si>
  <si>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</si>
  <si>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</si>
  <si>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</si>
  <si>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</si>
  <si>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</si>
  <si>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</si>
  <si>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</si>
  <si>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</si>
  <si>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</si>
  <si>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</si>
  <si>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</si>
  <si>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</si>
  <si>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</si>
  <si>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</si>
  <si>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</si>
  <si>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</si>
  <si>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</si>
  <si>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</si>
  <si>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</si>
  <si>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</si>
  <si>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</si>
  <si>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</si>
  <si>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</si>
  <si>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</si>
  <si>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</si>
  <si>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</si>
  <si>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</si>
  <si>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</si>
  <si>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</si>
  <si>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</si>
  <si>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</si>
  <si>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</si>
  <si>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</si>
  <si>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</si>
  <si>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</si>
  <si>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</si>
  <si>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</si>
  <si>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</si>
  <si>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</si>
  <si>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</si>
  <si>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</si>
  <si>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</si>
  <si>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</si>
  <si>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</si>
  <si>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</si>
  <si>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</si>
  <si>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</si>
  <si>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</si>
  <si>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</si>
  <si>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</si>
  <si>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</si>
  <si>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</si>
  <si>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</si>
  <si>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</si>
  <si>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</si>
  <si>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</si>
  <si>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</si>
  <si>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</si>
  <si>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</si>
  <si>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</si>
  <si>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</si>
  <si>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</si>
  <si>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</si>
  <si>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</si>
  <si>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</si>
  <si>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</si>
  <si>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</si>
  <si>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</si>
  <si>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</si>
  <si>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</si>
  <si>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</si>
  <si>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</si>
  <si>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</si>
  <si>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</si>
  <si>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</si>
  <si>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</si>
  <si>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</si>
  <si>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</si>
  <si>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</si>
  <si>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</si>
  <si>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</si>
  <si>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</si>
  <si>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</si>
  <si>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</si>
  <si>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</si>
  <si>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</si>
  <si>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</si>
  <si>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</si>
  <si>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</si>
  <si>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</si>
  <si>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</si>
  <si>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</si>
  <si>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</si>
  <si>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</si>
  <si>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</si>
  <si>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</si>
  <si>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</si>
  <si>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</si>
  <si>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</si>
  <si>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</si>
  <si>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</si>
  <si>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</si>
  <si>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</si>
  <si>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</si>
  <si>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</si>
  <si>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</si>
  <si>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</si>
  <si>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</si>
  <si>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</si>
  <si>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</si>
  <si>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</si>
  <si>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</si>
  <si>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</si>
  <si>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</si>
  <si>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</si>
  <si>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</si>
  <si>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</si>
  <si>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</si>
  <si>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</si>
  <si>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</si>
  <si>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</si>
  <si>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</si>
  <si>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</si>
  <si>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</si>
  <si>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</si>
  <si>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</si>
  <si>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</si>
  <si>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</si>
  <si>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</si>
  <si>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</si>
  <si>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</si>
  <si>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</si>
  <si>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</si>
  <si>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</si>
  <si>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</si>
  <si>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</si>
  <si>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</si>
  <si>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</si>
  <si>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</si>
  <si>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</si>
  <si>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</si>
  <si>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</si>
  <si>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</si>
  <si>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</si>
  <si>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</si>
  <si>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</si>
  <si>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</si>
  <si>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</si>
  <si>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</si>
  <si>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</si>
  <si>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</si>
  <si>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</si>
  <si>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</si>
  <si>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</si>
  <si>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</si>
  <si>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</si>
  <si>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</si>
  <si>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</si>
  <si>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</si>
  <si>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</si>
  <si>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</si>
  <si>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</si>
  <si>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</si>
  <si>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</si>
  <si>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</si>
  <si>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</si>
  <si>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</si>
  <si>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</si>
  <si>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</si>
  <si>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</si>
  <si>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</si>
  <si>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</si>
  <si>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</si>
  <si>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</si>
  <si>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</si>
  <si>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</si>
  <si>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</si>
  <si>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</si>
  <si>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</si>
  <si>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</si>
  <si>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</si>
  <si>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</si>
  <si>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</si>
  <si>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</si>
  <si>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</si>
  <si>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</si>
  <si>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</si>
  <si>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</si>
  <si>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</si>
  <si>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</si>
  <si>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</si>
  <si>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</si>
  <si>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</si>
  <si>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</si>
  <si>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</si>
  <si>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</si>
  <si>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</si>
  <si>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</si>
  <si>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</si>
  <si>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</si>
  <si>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</si>
  <si>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</si>
  <si>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</si>
  <si>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</si>
  <si>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</si>
  <si>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</si>
  <si>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</si>
  <si>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</si>
  <si>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</si>
  <si>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</si>
  <si>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</si>
  <si>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</si>
  <si>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</si>
  <si>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</si>
  <si>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</si>
  <si>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</si>
  <si>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</si>
  <si>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</si>
  <si>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</si>
  <si>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</si>
  <si>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</si>
  <si>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</si>
  <si>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</si>
  <si>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</si>
  <si>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</si>
  <si>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</si>
  <si>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</si>
  <si>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</si>
  <si>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</si>
  <si>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</si>
  <si>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</si>
  <si>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</si>
  <si>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</si>
  <si>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</si>
  <si>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</si>
  <si>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</si>
  <si>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</si>
  <si>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</si>
  <si>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</si>
  <si>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</si>
  <si>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</si>
  <si>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</si>
  <si>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</si>
  <si>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</si>
  <si>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</si>
  <si>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</si>
  <si>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</si>
  <si>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</si>
  <si>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</si>
  <si>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</si>
  <si>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</si>
  <si>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</si>
  <si>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</si>
  <si>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</si>
  <si>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</si>
  <si>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</si>
  <si>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</si>
  <si>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</si>
  <si>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</si>
  <si>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</si>
  <si>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</si>
  <si>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</si>
  <si>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</si>
  <si>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</si>
  <si>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</si>
  <si>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</si>
  <si>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</si>
  <si>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</si>
  <si>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</si>
  <si>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</si>
  <si>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</si>
  <si>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</si>
  <si>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</si>
  <si>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</si>
  <si>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</si>
  <si>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</si>
  <si>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</si>
  <si>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</si>
  <si>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</si>
  <si>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</si>
  <si>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</si>
  <si>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</si>
  <si>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</si>
  <si>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</si>
  <si>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</si>
  <si>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</si>
  <si>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</si>
  <si>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</si>
  <si>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</si>
  <si>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</si>
  <si>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</si>
  <si>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</si>
  <si>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</si>
  <si>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</si>
  <si>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</si>
  <si>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</si>
  <si>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</si>
  <si>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</si>
  <si>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</si>
  <si>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</si>
  <si>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</si>
  <si>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</si>
  <si>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</si>
  <si>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</si>
  <si>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</si>
  <si>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</si>
  <si>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</si>
  <si>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</si>
  <si>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</si>
  <si>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</si>
  <si>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</si>
  <si>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</si>
  <si>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</si>
  <si>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</si>
  <si>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</si>
  <si>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</si>
  <si>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</si>
  <si>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</si>
  <si>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</si>
  <si>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</si>
  <si>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</si>
  <si>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</si>
  <si>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</si>
  <si>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</si>
  <si>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</si>
  <si>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</si>
  <si>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</si>
  <si>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</si>
  <si>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</si>
  <si>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</si>
  <si>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</si>
  <si>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</si>
  <si>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</si>
  <si>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</si>
  <si>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</si>
  <si>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</si>
  <si>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</si>
  <si>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</si>
  <si>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</si>
  <si>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</si>
  <si>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</si>
  <si>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</si>
  <si>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</si>
  <si>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</si>
  <si>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</si>
  <si>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</si>
  <si>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</si>
  <si>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</si>
  <si>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</si>
  <si>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</si>
  <si>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</si>
  <si>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</si>
  <si>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</si>
  <si>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</si>
  <si>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</si>
  <si>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</si>
  <si>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</si>
  <si>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</si>
  <si>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</si>
  <si>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</si>
  <si>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</si>
  <si>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</si>
  <si>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</si>
  <si>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</si>
  <si>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</si>
  <si>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</si>
  <si>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</si>
  <si>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</si>
  <si>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</si>
  <si>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</si>
  <si>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</si>
  <si>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</si>
  <si>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</si>
  <si>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</si>
  <si>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</si>
  <si>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</si>
  <si>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</si>
  <si>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</si>
  <si>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</si>
  <si>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</si>
  <si>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</si>
  <si>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</si>
  <si>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</si>
  <si>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</si>
  <si>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</si>
  <si>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</si>
  <si>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</si>
  <si>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</si>
  <si>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</si>
  <si>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</si>
  <si>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</si>
  <si>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</si>
  <si>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</si>
  <si>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</si>
  <si>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</si>
  <si>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</si>
  <si>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</si>
  <si>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</si>
  <si>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</si>
  <si>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</si>
  <si>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</si>
  <si>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</si>
  <si>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</si>
  <si>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</si>
  <si>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</si>
  <si>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</si>
  <si>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</si>
  <si>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</si>
  <si>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</si>
  <si>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</si>
  <si>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</si>
  <si>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</si>
  <si>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</si>
  <si>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</si>
  <si>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</si>
  <si>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</si>
  <si>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</si>
  <si>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</si>
  <si>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</si>
  <si>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</si>
  <si>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</si>
  <si>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</si>
  <si>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</si>
  <si>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</si>
  <si>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</si>
  <si>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</si>
  <si>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</si>
  <si>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</si>
  <si>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</si>
  <si>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</si>
  <si>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</si>
  <si>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</si>
  <si>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</si>
  <si>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</si>
  <si>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</si>
  <si>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</si>
  <si>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</si>
  <si>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</si>
  <si>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</si>
  <si>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</si>
  <si>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</si>
  <si>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</si>
  <si>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</si>
  <si>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</si>
  <si>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</si>
  <si>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</si>
  <si>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</si>
  <si>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</si>
  <si>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</si>
  <si>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</si>
  <si>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</si>
  <si>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</si>
  <si>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</si>
  <si>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</si>
  <si>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</si>
  <si>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</si>
  <si>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</si>
  <si>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</si>
  <si>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</si>
  <si>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</si>
  <si>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</si>
  <si>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</si>
  <si>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</si>
  <si>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</si>
  <si>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</si>
  <si>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</si>
  <si>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</si>
  <si>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</si>
  <si>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</si>
  <si>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</si>
  <si>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</si>
  <si>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</si>
  <si>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</si>
  <si>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</si>
  <si>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</si>
  <si>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</si>
  <si>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</si>
  <si>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</si>
  <si>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</si>
  <si>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</si>
  <si>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</si>
  <si>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</si>
  <si>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</si>
  <si>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</si>
  <si>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</si>
  <si>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</si>
  <si>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</si>
  <si>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</si>
  <si>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</si>
  <si>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</si>
  <si>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</si>
  <si>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</si>
  <si>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</si>
  <si>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</si>
  <si>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</si>
  <si>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</si>
  <si>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</si>
  <si>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</si>
  <si>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</si>
  <si>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</si>
  <si>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</si>
  <si>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</si>
  <si>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</si>
  <si>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</si>
  <si>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</si>
  <si>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</si>
  <si>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</si>
  <si>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</si>
  <si>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</si>
  <si>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</si>
  <si>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</si>
  <si>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</si>
  <si>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</si>
  <si>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</si>
  <si>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</si>
  <si>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</si>
  <si>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</si>
  <si>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</si>
  <si>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</si>
  <si>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</si>
  <si>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</si>
  <si>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</si>
  <si>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</si>
  <si>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</si>
  <si>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</si>
  <si>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</si>
  <si>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</si>
  <si>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</si>
  <si>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</si>
  <si>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</si>
  <si>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</si>
  <si>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</si>
  <si>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</si>
  <si>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</si>
  <si>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</si>
  <si>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</si>
  <si>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</si>
  <si>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</si>
  <si>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</si>
  <si>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</si>
  <si>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</si>
  <si>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</si>
  <si>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</si>
  <si>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</si>
  <si>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</si>
  <si>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</si>
  <si>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</si>
  <si>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</si>
  <si>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</si>
  <si>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</si>
  <si>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</si>
  <si>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</si>
  <si>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</si>
  <si>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</si>
  <si>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</si>
  <si>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</si>
  <si>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</si>
  <si>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</si>
  <si>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</si>
  <si>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</si>
  <si>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</si>
  <si>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</si>
  <si>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</si>
  <si>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</si>
  <si>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</si>
  <si>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</si>
  <si>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</si>
  <si>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</si>
  <si>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</si>
  <si>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</si>
  <si>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</si>
  <si>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</si>
  <si>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</si>
  <si>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</si>
  <si>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</si>
  <si>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</si>
  <si>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</si>
  <si>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</si>
  <si>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</si>
  <si>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</si>
  <si>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</si>
  <si>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</si>
  <si>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</si>
  <si>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</si>
  <si>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</si>
  <si>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</si>
  <si>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</si>
  <si>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</si>
  <si>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</si>
  <si>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</si>
  <si>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</si>
  <si>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</si>
  <si>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</si>
  <si>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</si>
  <si>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</si>
  <si>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</si>
  <si>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</si>
  <si>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</si>
  <si>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</si>
  <si>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</si>
  <si>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</si>
  <si>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</si>
  <si>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</si>
  <si>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</si>
  <si>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</si>
  <si>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</si>
  <si>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</si>
  <si>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</si>
  <si>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</si>
  <si>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</si>
  <si>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</si>
  <si>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</si>
  <si>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</si>
  <si>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</si>
  <si>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</si>
  <si>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</si>
  <si>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</si>
  <si>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</si>
  <si>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</si>
  <si>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</si>
  <si>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</si>
  <si>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</si>
  <si>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</si>
  <si>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</si>
  <si>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</si>
  <si>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</si>
  <si>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</si>
  <si>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</si>
  <si>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</si>
  <si>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</si>
  <si>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</si>
  <si>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</si>
  <si>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</si>
  <si>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</si>
  <si>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</si>
  <si>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</si>
  <si>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</si>
  <si>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</si>
  <si>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</si>
  <si>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</si>
  <si>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</si>
  <si>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</si>
  <si>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</si>
  <si>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</si>
  <si>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</si>
  <si>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</si>
  <si>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</si>
  <si>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</si>
  <si>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</si>
  <si>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</si>
  <si>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</si>
  <si>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</si>
  <si>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</si>
  <si>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</si>
  <si>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</si>
  <si>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</si>
  <si>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</si>
  <si>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</si>
  <si>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</si>
  <si>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</si>
  <si>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</si>
  <si>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</si>
  <si>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</si>
  <si>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</si>
  <si>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</si>
  <si>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</si>
  <si>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</si>
  <si>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</si>
  <si>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</si>
  <si>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</si>
  <si>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</si>
  <si>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</si>
  <si>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</si>
  <si>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</si>
  <si>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</si>
  <si>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</si>
  <si>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</si>
  <si>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</si>
  <si>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</si>
  <si>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</si>
  <si>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</si>
  <si>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</si>
  <si>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</si>
  <si>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</si>
  <si>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</si>
  <si>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</si>
  <si>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</si>
  <si>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</si>
  <si>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</si>
  <si>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</si>
  <si>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</si>
  <si>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</si>
  <si>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</si>
  <si>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</si>
  <si>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</si>
  <si>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</si>
  <si>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</si>
  <si>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</si>
  <si>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</si>
  <si>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</si>
  <si>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</si>
  <si>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</si>
  <si>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</si>
  <si>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</si>
  <si>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</si>
  <si>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</si>
  <si>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</si>
  <si>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</si>
  <si>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</si>
  <si>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</si>
  <si>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</si>
  <si>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</si>
  <si>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</si>
  <si>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</si>
  <si>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</si>
  <si>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</si>
  <si>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</si>
  <si>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</si>
  <si>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</si>
  <si>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</si>
  <si>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</si>
  <si>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</si>
  <si>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</si>
  <si>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</si>
  <si>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</si>
  <si>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</si>
  <si>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</si>
  <si>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</si>
  <si>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</si>
  <si>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</si>
  <si>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</si>
  <si>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</si>
  <si>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</si>
  <si>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</si>
  <si>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</si>
  <si>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</si>
  <si>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</si>
  <si>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</si>
  <si>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</si>
  <si>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</si>
  <si>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</si>
  <si>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</si>
  <si>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</si>
  <si>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</si>
  <si>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</si>
  <si>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</si>
  <si>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</si>
  <si>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</si>
  <si>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</si>
  <si>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</si>
  <si>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</si>
  <si>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</si>
  <si>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</si>
  <si>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</si>
  <si>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</si>
  <si>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</si>
  <si>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</si>
  <si>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</si>
  <si>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</si>
  <si>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</si>
  <si>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</si>
  <si>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</si>
  <si>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</si>
  <si>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</si>
  <si>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</si>
  <si>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</si>
  <si>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</si>
  <si>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</si>
  <si>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</si>
  <si>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</si>
  <si>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</si>
  <si>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</si>
  <si>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</si>
  <si>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</si>
  <si>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</si>
  <si>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</si>
  <si>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</si>
  <si>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</si>
  <si>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</si>
  <si>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</si>
  <si>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</si>
  <si>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</si>
  <si>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</si>
  <si>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</si>
  <si>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</si>
  <si>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</si>
  <si>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</si>
  <si>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</si>
  <si>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</si>
  <si>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</si>
  <si>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</si>
  <si>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</si>
  <si>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</si>
  <si>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</si>
  <si>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</si>
  <si>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</si>
  <si>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</si>
  <si>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</si>
  <si>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</si>
  <si>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</si>
  <si>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</si>
  <si>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</si>
  <si>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</si>
  <si>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</si>
  <si>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</si>
  <si>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</si>
  <si>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</si>
  <si>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</si>
  <si>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</si>
  <si>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</si>
  <si>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</si>
  <si>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</si>
  <si>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</si>
  <si>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</si>
  <si>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</si>
  <si>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</si>
  <si>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</si>
  <si>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</si>
  <si>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</si>
  <si>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</si>
  <si>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</si>
  <si>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</si>
  <si>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</si>
  <si>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</si>
  <si>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</si>
  <si>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</si>
  <si>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</si>
  <si>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</si>
  <si>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</si>
  <si>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</si>
  <si>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</si>
  <si>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</si>
  <si>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</si>
  <si>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</si>
  <si>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</si>
  <si>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</si>
  <si>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</si>
  <si>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</si>
  <si>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</si>
  <si>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</si>
  <si>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</si>
  <si>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</si>
  <si>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</si>
  <si>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</si>
  <si>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</si>
  <si>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</si>
  <si>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</si>
  <si>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</si>
  <si>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</si>
  <si>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</si>
  <si>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</si>
  <si>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</si>
  <si>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</si>
  <si>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</si>
  <si>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</si>
  <si>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</si>
  <si>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</si>
  <si>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</si>
  <si>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</si>
  <si>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</si>
  <si>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</si>
  <si>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</si>
  <si>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</si>
  <si>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</si>
  <si>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</si>
  <si>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</si>
  <si>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</si>
  <si>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</si>
  <si>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</si>
  <si>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</si>
  <si>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</si>
  <si>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</si>
  <si>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</si>
  <si>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</si>
  <si>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</si>
  <si>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</si>
  <si>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</si>
  <si>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</si>
  <si>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</si>
  <si>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</si>
  <si>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</si>
  <si>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</si>
  <si>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</si>
  <si>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</si>
  <si>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</si>
  <si>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</si>
  <si>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</si>
  <si>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</si>
  <si>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</si>
  <si>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</si>
  <si>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</si>
  <si>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</si>
  <si>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</si>
  <si>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</si>
  <si>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</si>
  <si>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</si>
  <si>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</si>
  <si>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</si>
  <si>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</si>
  <si>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</si>
  <si>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</si>
  <si>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</si>
  <si>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</si>
  <si>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</si>
  <si>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</si>
  <si>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</si>
  <si>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</si>
  <si>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</si>
  <si>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</si>
  <si>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</si>
  <si>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</si>
  <si>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</si>
  <si>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</si>
  <si>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</si>
  <si>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</si>
  <si>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</si>
  <si>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</si>
  <si>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</si>
  <si>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</si>
  <si>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</si>
  <si>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</si>
  <si>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</si>
  <si>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</si>
  <si>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</si>
  <si>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</si>
  <si>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</si>
  <si>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</si>
  <si>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</si>
  <si>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</si>
  <si>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</si>
  <si>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</si>
  <si>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</si>
  <si>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</si>
  <si>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</si>
  <si>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</si>
  <si>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</si>
  <si>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</si>
  <si>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</si>
  <si>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</si>
  <si>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</si>
  <si>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</si>
  <si>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</si>
  <si>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</si>
  <si>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</si>
  <si>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</si>
  <si>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</si>
  <si>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</si>
  <si>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</si>
  <si>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</si>
  <si>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</si>
  <si>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</si>
  <si>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</si>
  <si>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</si>
  <si>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</si>
  <si>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</si>
  <si>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</si>
  <si>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</si>
  <si>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</si>
  <si>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</si>
  <si>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</si>
  <si>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</si>
  <si>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</si>
  <si>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</si>
  <si>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</si>
  <si>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</si>
  <si>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</si>
  <si>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</si>
  <si>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</si>
  <si>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</si>
  <si>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</si>
  <si>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</si>
  <si>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</si>
  <si>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</si>
  <si>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</si>
  <si>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</si>
  <si>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</si>
  <si>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</si>
  <si>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</si>
  <si>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</si>
  <si>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</si>
  <si>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</si>
  <si>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</si>
  <si>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</si>
  <si>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</si>
  <si>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</si>
  <si>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</si>
  <si>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</si>
  <si>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</si>
  <si>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</si>
  <si>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</si>
  <si>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</si>
  <si>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</si>
  <si>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</si>
  <si>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</si>
  <si>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</si>
  <si>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</si>
  <si>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</si>
  <si>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</si>
  <si>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</si>
  <si>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</si>
  <si>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</si>
  <si>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</si>
  <si>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</si>
  <si>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</si>
  <si>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</si>
  <si>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</si>
  <si>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</si>
  <si>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</si>
  <si>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</si>
  <si>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</si>
  <si>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</si>
  <si>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</si>
  <si>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</si>
  <si>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</si>
  <si>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</si>
  <si>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</si>
  <si>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</si>
  <si>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</si>
  <si>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</si>
  <si>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</si>
  <si>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</si>
  <si>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</si>
  <si>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</si>
  <si>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</si>
  <si>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</si>
  <si>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</si>
  <si>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</si>
  <si>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</si>
  <si>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</si>
  <si>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</si>
  <si>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</si>
  <si>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</si>
  <si>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</si>
  <si>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</si>
  <si>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</si>
  <si>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</si>
  <si>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</si>
  <si>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</si>
  <si>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</si>
  <si>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</si>
  <si>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</si>
  <si>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</si>
  <si>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</si>
  <si>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</si>
  <si>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</si>
  <si>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</si>
  <si>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</si>
  <si>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</si>
  <si>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</si>
  <si>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</si>
  <si>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</si>
  <si>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</si>
  <si>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</si>
  <si>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</si>
  <si>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</si>
  <si>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</si>
  <si>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</si>
  <si>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</si>
  <si>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</si>
  <si>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</si>
  <si>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</si>
  <si>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</si>
  <si>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</si>
  <si>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</si>
  <si>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</si>
  <si>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</si>
  <si>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</si>
  <si>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</si>
  <si>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</si>
  <si>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</si>
  <si>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</si>
  <si>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</si>
  <si>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</si>
  <si>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</si>
  <si>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</si>
  <si>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</si>
  <si>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</si>
  <si>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</si>
  <si>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</si>
  <si>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</si>
  <si>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</si>
  <si>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</si>
  <si>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</si>
  <si>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</si>
  <si>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</si>
  <si>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</si>
  <si>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</si>
  <si>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</si>
  <si>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</si>
  <si>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</si>
  <si>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</si>
  <si>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</si>
  <si>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</si>
  <si>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</si>
  <si>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</si>
  <si>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</si>
  <si>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</si>
  <si>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</si>
  <si>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</si>
  <si>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</si>
  <si>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</si>
  <si>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</si>
  <si>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</si>
  <si>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</si>
  <si>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</si>
  <si>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</si>
  <si>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</si>
  <si>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</si>
  <si>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</si>
  <si>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</si>
  <si>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Whitney Pashak</t>
  </si>
  <si>
    <t>Office of Institutional Research</t>
  </si>
  <si>
    <t>7400 Bay Rd</t>
  </si>
  <si>
    <t>University Center, MI 48710</t>
  </si>
  <si>
    <t>wmpashak@svsu.edu</t>
  </si>
  <si>
    <t>x</t>
  </si>
  <si>
    <t>http://www.svsu.edu/oir/commondataset/</t>
  </si>
  <si>
    <t>Saginaw Valley State University</t>
  </si>
  <si>
    <t>University Center, MI 48640</t>
  </si>
  <si>
    <t>989-964-4000</t>
  </si>
  <si>
    <t>svsu.edu</t>
  </si>
  <si>
    <t>989-964-4200</t>
  </si>
  <si>
    <t>178 Wickes Hall, 7400 Bay Rd</t>
  </si>
  <si>
    <t>989-790-0180</t>
  </si>
  <si>
    <t>admissions@svsu.edu</t>
  </si>
  <si>
    <t>http://www.svsu.edu/application/</t>
  </si>
  <si>
    <t>https://www.svsu.edu/diversity/programsinitiatives/diversityequityandinclusion/</t>
  </si>
  <si>
    <t>International Systems, Social Institutions</t>
  </si>
  <si>
    <t>https://www.svsu.edu/financialaid/costofattendance/netpricecalculator/</t>
  </si>
  <si>
    <t>SVSU transitioned to test-optional for class of 2022 grads.</t>
  </si>
  <si>
    <r>
      <t xml:space="preserve">SAT </t>
    </r>
    <r>
      <rPr>
        <sz val="10"/>
        <color rgb="FF0000FF"/>
        <rFont val="Arial"/>
        <family val="2"/>
      </rPr>
      <t>(if submitted)</t>
    </r>
  </si>
  <si>
    <r>
      <t xml:space="preserve">ACT </t>
    </r>
    <r>
      <rPr>
        <sz val="10"/>
        <color rgb="FF0000FF"/>
        <rFont val="Arial"/>
        <family val="2"/>
      </rPr>
      <t>(if submitted)</t>
    </r>
  </si>
  <si>
    <t>~ 2 weeks after all documents received</t>
  </si>
  <si>
    <t>May 1st</t>
  </si>
  <si>
    <t>1.5 yrs (7 semsters)</t>
  </si>
  <si>
    <t>c-</t>
  </si>
  <si>
    <t>credits</t>
  </si>
  <si>
    <t>svsu.edu/transfer/transferpoliciesresources</t>
  </si>
  <si>
    <t>Late March</t>
  </si>
  <si>
    <t>Private Loans</t>
  </si>
  <si>
    <t>Cardinal Commitment - 4yr free tuition for new to college students with a family AGI at or below $50,000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</si>
</sst>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7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sz val="10"/>
      <color rgb="FF0000FF"/>
      <name val="Arial"/>
      <family val="2"/>
    </font>
    <font>
      <b/>
      <sz val="10"/>
      <color theme="2"/>
      <name val="Arial"/>
      <family val="2"/>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5">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s>
  <cellStyleXfs count="3">
    <xf numFmtId="0" fontId="0" fillId="0" borderId="0"/>
    <xf numFmtId="0" fontId="67" fillId="0" borderId="0" applyNumberFormat="0" applyFill="0" applyBorder="0" applyAlignment="0" applyProtection="0"/>
    <xf numFmtId="9" fontId="68" fillId="0" borderId="0" applyFont="0" applyFill="0" applyBorder="0" applyAlignment="0" applyProtection="0"/>
  </cellStyleXfs>
  <cellXfs count="443">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67" fillId="0" borderId="4" xfId="1" applyBorder="1" applyAlignment="1">
      <alignment horizontal="left" vertical="top" wrapText="1"/>
    </xf>
    <xf numFmtId="172" fontId="3" fillId="0" borderId="4" xfId="2" applyNumberFormat="1" applyFont="1" applyBorder="1" applyAlignment="1">
      <alignment horizontal="center" vertical="center" wrapText="1"/>
    </xf>
    <xf numFmtId="172" fontId="3" fillId="0" borderId="4" xfId="2" applyNumberFormat="1" applyFont="1" applyBorder="1" applyAlignment="1">
      <alignment horizontal="left" vertical="center" wrapText="1"/>
    </xf>
    <xf numFmtId="9" fontId="6" fillId="0" borderId="4" xfId="2" applyFont="1" applyBorder="1" applyAlignment="1">
      <alignment horizontal="right" vertical="top"/>
    </xf>
    <xf numFmtId="9" fontId="6" fillId="0" borderId="4" xfId="0" applyNumberFormat="1" applyFont="1" applyBorder="1" applyAlignment="1">
      <alignment horizontal="right" vertical="top"/>
    </xf>
    <xf numFmtId="9" fontId="3" fillId="0" borderId="4" xfId="2" applyFont="1" applyBorder="1" applyAlignment="1">
      <alignment horizontal="right" wrapText="1"/>
    </xf>
    <xf numFmtId="2" fontId="3" fillId="0" borderId="5" xfId="0" applyNumberFormat="1" applyFont="1" applyBorder="1" applyAlignment="1">
      <alignment horizontal="center" vertical="center"/>
    </xf>
    <xf numFmtId="6" fontId="3" fillId="0" borderId="9" xfId="0" applyNumberFormat="1" applyFont="1" applyBorder="1" applyAlignment="1">
      <alignment horizontal="center"/>
    </xf>
    <xf numFmtId="172" fontId="6" fillId="0" borderId="33" xfId="0" applyNumberFormat="1" applyFont="1" applyBorder="1" applyAlignment="1">
      <alignmen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4" fillId="0" borderId="0" xfId="0" applyFont="1" applyAlignment="1">
      <alignment horizontal="left" vertical="top"/>
    </xf>
    <xf numFmtId="0" fontId="6" fillId="0" borderId="0" xfId="0" applyFont="1" applyAlignment="1">
      <alignment horizontal="left"/>
    </xf>
    <xf numFmtId="0" fontId="6"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12" xfId="0" applyFont="1" applyBorder="1" applyAlignment="1">
      <alignment horizontal="left"/>
    </xf>
    <xf numFmtId="0" fontId="2" fillId="0" borderId="13" xfId="0" applyFont="1" applyBorder="1"/>
    <xf numFmtId="0" fontId="6" fillId="0" borderId="0" xfId="0" applyFont="1" applyAlignment="1">
      <alignment horizontal="left" vertical="top" wrapText="1"/>
    </xf>
    <xf numFmtId="0" fontId="27" fillId="0" borderId="0" xfId="0" applyFont="1"/>
    <xf numFmtId="0" fontId="3" fillId="0" borderId="0" xfId="0" applyFont="1" applyAlignment="1">
      <alignment horizontal="left" vertical="top"/>
    </xf>
    <xf numFmtId="0" fontId="6" fillId="0" borderId="0" xfId="0" applyFont="1"/>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3" fillId="0" borderId="18" xfId="0" applyFont="1" applyBorder="1" applyAlignment="1">
      <alignment horizontal="left" vertical="center" wrapText="1"/>
    </xf>
    <xf numFmtId="0" fontId="4"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0" xfId="0" applyFont="1" applyAlignment="1">
      <alignment vertical="center" wrapText="1"/>
    </xf>
    <xf numFmtId="0" fontId="69" fillId="0" borderId="0" xfId="0" applyFont="1" applyAlignment="1">
      <alignment horizontal="left" vertical="top" wrapText="1"/>
    </xf>
    <xf numFmtId="0" fontId="3" fillId="0" borderId="9" xfId="0" applyFont="1" applyBorder="1" applyAlignment="1">
      <alignment horizontal="center" wrapText="1"/>
    </xf>
    <xf numFmtId="0" fontId="28" fillId="0" borderId="0" xfId="0" applyFont="1" applyAlignment="1">
      <alignment horizontal="left"/>
    </xf>
    <xf numFmtId="0" fontId="4" fillId="0" borderId="9" xfId="0" applyFont="1" applyBorder="1" applyAlignment="1">
      <alignment vertical="top" wrapText="1"/>
    </xf>
    <xf numFmtId="0" fontId="69"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8" fillId="0" borderId="0" xfId="0" applyFont="1" applyAlignment="1">
      <alignment vertical="top" wrapText="1"/>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3" fillId="0" borderId="9" xfId="0" applyFont="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67" fillId="0" borderId="9" xfId="1" applyBorder="1" applyAlignment="1">
      <alignment horizontal="center"/>
    </xf>
    <xf numFmtId="14" fontId="3" fillId="0" borderId="9" xfId="0" applyNumberFormat="1" applyFont="1" applyBorder="1" applyAlignment="1">
      <alignment horizontal="left"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3" fillId="0" borderId="12" xfId="0" applyFont="1" applyBorder="1" applyAlignment="1">
      <alignment horizontal="left" vertical="top"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xf numFmtId="0" fontId="3" fillId="0" borderId="0" xfId="0" applyFont="1" applyFill="1" applyAlignment="1">
      <alignment horizontal="left" vertical="top"/>
    </xf>
    <xf numFmtId="0" fontId="70" fillId="0" borderId="0" xfId="0" applyFont="1" applyFill="1" applyAlignment="1">
      <alignment horizontal="left"/>
    </xf>
    <xf numFmtId="0" fontId="3" fillId="0" borderId="0" xfId="0" applyFont="1" applyFill="1"/>
    <xf numFmtId="0" fontId="0" fillId="0" borderId="0" xfId="0" applyFill="1"/>
  </cellXfs>
  <cellStyles count="3">
    <cellStyle name="Hyperlink" xfId="1" builtinId="8"/>
    <cellStyle name="Normal" xfId="0" builtinId="0"/>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svsu.edu" TargetMode="External"/><Relationship Id="rId2" Type="http://schemas.openxmlformats.org/officeDocument/2006/relationships/hyperlink" Target="http://www.svsu.edu/oir/commondataset/" TargetMode="External"/><Relationship Id="rId1" Type="http://schemas.openxmlformats.org/officeDocument/2006/relationships/hyperlink" Target="mailto:wmpashak@svsu.edu" TargetMode="External"/><Relationship Id="rId6" Type="http://schemas.openxmlformats.org/officeDocument/2006/relationships/printerSettings" Target="../printerSettings/printerSettings1.bin"/><Relationship Id="rId5" Type="http://schemas.openxmlformats.org/officeDocument/2006/relationships/hyperlink" Target="https://www.svsu.edu/diversity/programsinitiatives/diversityequityandinclusion/" TargetMode="External"/><Relationship Id="rId4" Type="http://schemas.openxmlformats.org/officeDocument/2006/relationships/hyperlink" Target="http://www.svsu.edu/applicatio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svsu.edu/financialaid/costofattendance/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showRowColHeaders="0" tabSelected="1" showRuler="0" view="pageLayout" zoomScaleNormal="100" workbookViewId="0">
      <selection activeCell="D79" sqref="D79"/>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09" t="s">
        <v>0</v>
      </c>
      <c r="B1" s="310"/>
      <c r="C1" s="310"/>
      <c r="D1" s="311"/>
      <c r="E1" s="1"/>
      <c r="F1" s="1"/>
      <c r="G1" s="1"/>
      <c r="H1" s="1"/>
      <c r="I1" s="1"/>
      <c r="J1" s="1"/>
      <c r="K1" s="1"/>
      <c r="L1" s="1"/>
      <c r="M1" s="1"/>
      <c r="N1" s="1"/>
      <c r="O1" s="1"/>
      <c r="P1" s="1"/>
      <c r="Q1" s="1"/>
      <c r="R1" s="1"/>
      <c r="S1" s="1"/>
      <c r="T1" s="1"/>
      <c r="U1" s="1"/>
      <c r="V1" s="1"/>
      <c r="W1" s="1"/>
      <c r="X1" s="1"/>
      <c r="Y1" s="1"/>
      <c r="Z1" s="1"/>
    </row>
    <row r="2" spans="1:26" ht="12.75" customHeight="1">
      <c r="A2" s="2"/>
      <c r="B2" s="1"/>
      <c r="C2" s="312"/>
      <c r="D2" s="313"/>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1155</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1156</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1157</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1158</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6" t="s">
        <v>1159</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4" t="s">
        <v>11</v>
      </c>
      <c r="C13" s="9" t="s">
        <v>1160</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3"/>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5" t="s">
        <v>1161</v>
      </c>
      <c r="C17" s="316"/>
      <c r="D17" s="31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2" t="s">
        <v>16</v>
      </c>
      <c r="C19" s="313"/>
      <c r="D19" s="313"/>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8"/>
      <c r="C20" s="316"/>
      <c r="D20" s="317"/>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1162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1157</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1163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1164</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6" t="s">
        <v>1165</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1166</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1167</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1158</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t="s">
        <v>1168</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96" t="s">
        <v>1169</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2" t="s">
        <v>28</v>
      </c>
      <c r="C36" s="313"/>
      <c r="D36" s="313"/>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08" t="s">
        <v>1170</v>
      </c>
      <c r="C37" s="306"/>
      <c r="D37" s="306"/>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19" t="s">
        <v>29</v>
      </c>
      <c r="C38" s="320"/>
      <c r="D38" s="320"/>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21"/>
      <c r="C39" s="306"/>
      <c r="D39" s="30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2" t="s">
        <v>31</v>
      </c>
      <c r="C41" s="313"/>
      <c r="D41" s="313"/>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1160</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1160</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1160</v>
      </c>
      <c r="B55" s="20" t="s">
        <v>42</v>
      </c>
      <c r="C55" s="21"/>
      <c r="D55" s="323"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3"/>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3"/>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5"/>
      <c r="C61" s="306"/>
      <c r="D61" s="30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7"/>
      <c r="C64" s="306"/>
      <c r="D64" s="306"/>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1160</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1160</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1160</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1160</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8" t="s">
        <v>1171</v>
      </c>
      <c r="C83" s="306"/>
      <c r="D83" s="306"/>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u5aS3xW8jRmD8WCJd/CgtBxjaC5Ov0NmrfUnKbOqHcXlms7Dy9q1ZNxnBWIu5mblxNJG91zmWIAd5M2jIg0wzA==" saltValue="VNHhU2VeO2MR4pVPSXJhnA==" spinCount="100000" sheet="1" objects="1" scenarios="1"/>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66F5609F-550C-468A-AAFD-206C0DFA48D4}"/>
    <hyperlink ref="B17" r:id="rId2" xr:uid="{25A94D2C-276A-4FA1-B98E-B3B6D3985656}"/>
    <hyperlink ref="D35" r:id="rId3" xr:uid="{112B8F07-31FA-4DF4-AB60-58BB818ABFF3}"/>
    <hyperlink ref="B37" r:id="rId4" xr:uid="{741B3375-BDE2-40A4-87D0-074CE94D7630}"/>
    <hyperlink ref="B83" r:id="rId5" xr:uid="{436ADEAA-9A09-4AFA-AFF9-6CE722DCA3B0}"/>
  </hyperlinks>
  <pageMargins left="0.75" right="0.75" top="1" bottom="1" header="0" footer="0"/>
  <pageSetup scale="75" orientation="portrait" r:id="rId6"/>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sqref="A1:F1"/>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38" t="s">
        <v>872</v>
      </c>
      <c r="B1" s="310"/>
      <c r="C1" s="310"/>
      <c r="D1" s="310"/>
      <c r="E1" s="310"/>
      <c r="F1" s="31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873</v>
      </c>
      <c r="B3" s="252" t="s">
        <v>874</v>
      </c>
      <c r="C3" s="1"/>
      <c r="D3" s="1"/>
      <c r="E3" s="1"/>
      <c r="F3" s="1"/>
      <c r="G3" s="1"/>
      <c r="H3" s="1"/>
      <c r="I3" s="1"/>
      <c r="J3" s="1"/>
      <c r="K3" s="1"/>
      <c r="L3" s="1"/>
      <c r="M3" s="1"/>
      <c r="N3" s="1"/>
      <c r="O3" s="1"/>
      <c r="P3" s="1"/>
      <c r="Q3" s="1"/>
      <c r="R3" s="1"/>
      <c r="S3" s="1"/>
      <c r="T3" s="1"/>
      <c r="U3" s="1"/>
      <c r="V3" s="1"/>
      <c r="W3" s="1"/>
      <c r="X3" s="1"/>
      <c r="Y3" s="1"/>
      <c r="Z3" s="1"/>
    </row>
    <row r="4" spans="1:26" ht="72" customHeight="1">
      <c r="A4" s="89"/>
      <c r="B4" s="338" t="s">
        <v>875</v>
      </c>
      <c r="C4" s="306"/>
      <c r="D4" s="306"/>
      <c r="E4" s="306"/>
      <c r="F4" s="306"/>
      <c r="G4" s="31"/>
      <c r="H4" s="31"/>
      <c r="I4" s="31"/>
      <c r="J4" s="31"/>
      <c r="K4" s="31"/>
      <c r="L4" s="31"/>
      <c r="M4" s="31"/>
      <c r="N4" s="31"/>
      <c r="O4" s="31"/>
      <c r="P4" s="31"/>
      <c r="Q4" s="31"/>
      <c r="R4" s="31"/>
      <c r="S4" s="31"/>
      <c r="T4" s="31"/>
      <c r="U4" s="31"/>
      <c r="V4" s="31"/>
      <c r="W4" s="31"/>
      <c r="X4" s="31"/>
      <c r="Y4" s="31"/>
      <c r="Z4" s="31"/>
    </row>
    <row r="5" spans="1:26" ht="39" customHeight="1">
      <c r="A5" s="80"/>
      <c r="B5" s="141" t="s">
        <v>876</v>
      </c>
      <c r="C5" s="141" t="s">
        <v>877</v>
      </c>
      <c r="D5" s="141" t="s">
        <v>54</v>
      </c>
      <c r="E5" s="141" t="s">
        <v>878</v>
      </c>
      <c r="F5" s="141" t="s">
        <v>1135</v>
      </c>
      <c r="G5" s="1"/>
      <c r="H5" s="1"/>
      <c r="I5" s="1"/>
      <c r="J5" s="1"/>
      <c r="K5" s="1"/>
      <c r="L5" s="1"/>
      <c r="M5" s="1"/>
      <c r="N5" s="1"/>
      <c r="O5" s="1"/>
      <c r="P5" s="1"/>
      <c r="Q5" s="1"/>
      <c r="R5" s="1"/>
      <c r="S5" s="1"/>
      <c r="T5" s="1"/>
      <c r="U5" s="1"/>
      <c r="V5" s="1"/>
      <c r="W5" s="1"/>
      <c r="X5" s="1"/>
      <c r="Y5" s="1"/>
      <c r="Z5" s="1"/>
    </row>
    <row r="6" spans="1:26" ht="12.75" customHeight="1">
      <c r="A6" s="80"/>
      <c r="B6" s="263" t="s">
        <v>879</v>
      </c>
      <c r="C6" s="264"/>
      <c r="D6" s="264"/>
      <c r="E6" s="264"/>
      <c r="F6" s="265" t="s">
        <v>880</v>
      </c>
      <c r="G6" s="1"/>
      <c r="H6" s="1"/>
      <c r="I6" s="1"/>
      <c r="J6" s="1"/>
      <c r="K6" s="1"/>
      <c r="L6" s="1"/>
      <c r="M6" s="1"/>
      <c r="N6" s="1"/>
      <c r="O6" s="1"/>
      <c r="P6" s="1"/>
      <c r="Q6" s="1"/>
      <c r="R6" s="1"/>
      <c r="S6" s="1"/>
      <c r="T6" s="1"/>
      <c r="U6" s="1"/>
      <c r="V6" s="1"/>
      <c r="W6" s="1"/>
      <c r="X6" s="1"/>
      <c r="Y6" s="1"/>
      <c r="Z6" s="1"/>
    </row>
    <row r="7" spans="1:26" ht="12.75" customHeight="1">
      <c r="A7" s="80"/>
      <c r="B7" s="266" t="s">
        <v>881</v>
      </c>
      <c r="C7" s="267"/>
      <c r="D7" s="267"/>
      <c r="E7" s="267"/>
      <c r="F7" s="268" t="s">
        <v>882</v>
      </c>
      <c r="G7" s="1"/>
      <c r="H7" s="1"/>
      <c r="I7" s="1"/>
      <c r="J7" s="1"/>
      <c r="K7" s="1"/>
      <c r="L7" s="1"/>
      <c r="M7" s="1"/>
      <c r="N7" s="1"/>
      <c r="O7" s="1"/>
      <c r="P7" s="1"/>
      <c r="Q7" s="1"/>
      <c r="R7" s="1"/>
      <c r="S7" s="1"/>
      <c r="T7" s="1"/>
      <c r="U7" s="1"/>
      <c r="V7" s="1"/>
      <c r="W7" s="1"/>
      <c r="X7" s="1"/>
      <c r="Y7" s="1"/>
      <c r="Z7" s="1"/>
    </row>
    <row r="8" spans="1:26" ht="12.75" customHeight="1">
      <c r="A8" s="80"/>
      <c r="B8" s="269" t="s">
        <v>883</v>
      </c>
      <c r="C8" s="267"/>
      <c r="D8" s="267"/>
      <c r="E8" s="267"/>
      <c r="F8" s="268" t="s">
        <v>884</v>
      </c>
      <c r="G8" s="1"/>
      <c r="H8" s="1"/>
      <c r="I8" s="1"/>
      <c r="J8" s="1"/>
      <c r="K8" s="1"/>
      <c r="L8" s="1"/>
      <c r="M8" s="1"/>
      <c r="N8" s="1"/>
      <c r="O8" s="1"/>
      <c r="P8" s="1"/>
      <c r="Q8" s="1"/>
      <c r="R8" s="1"/>
      <c r="S8" s="1"/>
      <c r="T8" s="1"/>
      <c r="U8" s="1"/>
      <c r="V8" s="1"/>
      <c r="W8" s="1"/>
      <c r="X8" s="1"/>
      <c r="Y8" s="1"/>
      <c r="Z8" s="1"/>
    </row>
    <row r="9" spans="1:26" ht="12.75" customHeight="1">
      <c r="A9" s="80"/>
      <c r="B9" s="266" t="s">
        <v>885</v>
      </c>
      <c r="C9" s="267"/>
      <c r="D9" s="267"/>
      <c r="E9" s="267"/>
      <c r="F9" s="268" t="s">
        <v>886</v>
      </c>
      <c r="G9" s="1"/>
      <c r="H9" s="1"/>
      <c r="I9" s="1"/>
      <c r="J9" s="1"/>
      <c r="K9" s="1"/>
      <c r="L9" s="1"/>
      <c r="M9" s="1"/>
      <c r="N9" s="1"/>
      <c r="O9" s="1"/>
      <c r="P9" s="1"/>
      <c r="Q9" s="1"/>
      <c r="R9" s="1"/>
      <c r="S9" s="1"/>
      <c r="T9" s="1"/>
      <c r="U9" s="1"/>
      <c r="V9" s="1"/>
      <c r="W9" s="1"/>
      <c r="X9" s="1"/>
      <c r="Y9" s="1"/>
      <c r="Z9" s="1"/>
    </row>
    <row r="10" spans="1:26" ht="12.75" customHeight="1">
      <c r="A10" s="80"/>
      <c r="B10" s="269" t="s">
        <v>887</v>
      </c>
      <c r="C10" s="267"/>
      <c r="D10" s="267"/>
      <c r="E10" s="304">
        <v>3.9E-2</v>
      </c>
      <c r="F10" s="268" t="s">
        <v>888</v>
      </c>
      <c r="G10" s="1"/>
      <c r="H10" s="1"/>
      <c r="I10" s="1"/>
      <c r="J10" s="1"/>
      <c r="K10" s="1"/>
      <c r="L10" s="1"/>
      <c r="M10" s="1"/>
      <c r="N10" s="1"/>
      <c r="O10" s="1"/>
      <c r="P10" s="1"/>
      <c r="Q10" s="1"/>
      <c r="R10" s="1"/>
      <c r="S10" s="1"/>
      <c r="T10" s="1"/>
      <c r="U10" s="1"/>
      <c r="V10" s="1"/>
      <c r="W10" s="1"/>
      <c r="X10" s="1"/>
      <c r="Y10" s="1"/>
      <c r="Z10" s="1"/>
    </row>
    <row r="11" spans="1:26" ht="12.75" customHeight="1">
      <c r="A11" s="80"/>
      <c r="B11" s="269" t="s">
        <v>889</v>
      </c>
      <c r="C11" s="267"/>
      <c r="D11" s="267"/>
      <c r="E11" s="304"/>
      <c r="F11" s="270">
        <v>10</v>
      </c>
      <c r="G11" s="1"/>
      <c r="H11" s="1"/>
      <c r="I11" s="1"/>
      <c r="J11" s="1"/>
      <c r="K11" s="1"/>
      <c r="L11" s="1"/>
      <c r="M11" s="1"/>
      <c r="N11" s="1"/>
      <c r="O11" s="1"/>
      <c r="P11" s="1"/>
      <c r="Q11" s="1"/>
      <c r="R11" s="1"/>
      <c r="S11" s="1"/>
      <c r="T11" s="1"/>
      <c r="U11" s="1"/>
      <c r="V11" s="1"/>
      <c r="W11" s="1"/>
      <c r="X11" s="1"/>
      <c r="Y11" s="1"/>
      <c r="Z11" s="1"/>
    </row>
    <row r="12" spans="1:26" ht="12.75" customHeight="1">
      <c r="A12" s="80"/>
      <c r="B12" s="269" t="s">
        <v>890</v>
      </c>
      <c r="C12" s="267"/>
      <c r="D12" s="267"/>
      <c r="E12" s="304">
        <v>3.2000000000000001E-2</v>
      </c>
      <c r="F12" s="270">
        <v>11</v>
      </c>
      <c r="G12" s="1"/>
      <c r="H12" s="1"/>
      <c r="I12" s="1"/>
      <c r="J12" s="1"/>
      <c r="K12" s="1"/>
      <c r="L12" s="1"/>
      <c r="M12" s="1"/>
      <c r="N12" s="1"/>
      <c r="O12" s="1"/>
      <c r="P12" s="1"/>
      <c r="Q12" s="1"/>
      <c r="R12" s="1"/>
      <c r="S12" s="1"/>
      <c r="T12" s="1"/>
      <c r="U12" s="1"/>
      <c r="V12" s="1"/>
      <c r="W12" s="1"/>
      <c r="X12" s="1"/>
      <c r="Y12" s="1"/>
      <c r="Z12" s="1"/>
    </row>
    <row r="13" spans="1:26" ht="12.75" customHeight="1">
      <c r="A13" s="80"/>
      <c r="B13" s="269" t="s">
        <v>891</v>
      </c>
      <c r="C13" s="267"/>
      <c r="D13" s="267"/>
      <c r="E13" s="304"/>
      <c r="F13" s="270">
        <v>12</v>
      </c>
      <c r="G13" s="1"/>
      <c r="H13" s="1"/>
      <c r="I13" s="1"/>
      <c r="J13" s="1"/>
      <c r="K13" s="1"/>
      <c r="L13" s="1"/>
      <c r="M13" s="1"/>
      <c r="N13" s="1"/>
      <c r="O13" s="1"/>
      <c r="P13" s="1"/>
      <c r="Q13" s="1"/>
      <c r="R13" s="1"/>
      <c r="S13" s="1"/>
      <c r="T13" s="1"/>
      <c r="U13" s="1"/>
      <c r="V13" s="1"/>
      <c r="W13" s="1"/>
      <c r="X13" s="1"/>
      <c r="Y13" s="1"/>
      <c r="Z13" s="1"/>
    </row>
    <row r="14" spans="1:26" ht="12.75" customHeight="1">
      <c r="A14" s="80"/>
      <c r="B14" s="269" t="s">
        <v>892</v>
      </c>
      <c r="C14" s="267"/>
      <c r="D14" s="267"/>
      <c r="E14" s="304">
        <v>0.10299999999999999</v>
      </c>
      <c r="F14" s="270">
        <v>13</v>
      </c>
      <c r="G14" s="1"/>
      <c r="H14" s="1"/>
      <c r="I14" s="1"/>
      <c r="J14" s="1"/>
      <c r="K14" s="1"/>
      <c r="L14" s="1"/>
      <c r="M14" s="1"/>
      <c r="N14" s="1"/>
      <c r="O14" s="1"/>
      <c r="P14" s="1"/>
      <c r="Q14" s="1"/>
      <c r="R14" s="1"/>
      <c r="S14" s="1"/>
      <c r="T14" s="1"/>
      <c r="U14" s="1"/>
      <c r="V14" s="1"/>
      <c r="W14" s="1"/>
      <c r="X14" s="1"/>
      <c r="Y14" s="1"/>
      <c r="Z14" s="1"/>
    </row>
    <row r="15" spans="1:26" ht="12.75" customHeight="1">
      <c r="A15" s="80"/>
      <c r="B15" s="269" t="s">
        <v>893</v>
      </c>
      <c r="C15" s="267"/>
      <c r="D15" s="267"/>
      <c r="E15" s="304">
        <v>4.7E-2</v>
      </c>
      <c r="F15" s="270">
        <v>14</v>
      </c>
      <c r="G15" s="1"/>
      <c r="H15" s="1"/>
      <c r="I15" s="1"/>
      <c r="J15" s="1"/>
      <c r="K15" s="1"/>
      <c r="L15" s="1"/>
      <c r="M15" s="1"/>
      <c r="N15" s="1"/>
      <c r="O15" s="1"/>
      <c r="P15" s="1"/>
      <c r="Q15" s="1"/>
      <c r="R15" s="1"/>
      <c r="S15" s="1"/>
      <c r="T15" s="1"/>
      <c r="U15" s="1"/>
      <c r="V15" s="1"/>
      <c r="W15" s="1"/>
      <c r="X15" s="1"/>
      <c r="Y15" s="1"/>
      <c r="Z15" s="1"/>
    </row>
    <row r="16" spans="1:26" ht="12.75" customHeight="1">
      <c r="A16" s="80"/>
      <c r="B16" s="269" t="s">
        <v>894</v>
      </c>
      <c r="C16" s="267"/>
      <c r="D16" s="267"/>
      <c r="E16" s="304">
        <v>0.01</v>
      </c>
      <c r="F16" s="270">
        <v>15</v>
      </c>
      <c r="G16" s="1"/>
      <c r="H16" s="1"/>
      <c r="I16" s="1"/>
      <c r="J16" s="1"/>
      <c r="K16" s="1"/>
      <c r="L16" s="1"/>
      <c r="M16" s="1"/>
      <c r="N16" s="1"/>
      <c r="O16" s="1"/>
      <c r="P16" s="1"/>
      <c r="Q16" s="1"/>
      <c r="R16" s="1"/>
      <c r="S16" s="1"/>
      <c r="T16" s="1"/>
      <c r="U16" s="1"/>
      <c r="V16" s="1"/>
      <c r="W16" s="1"/>
      <c r="X16" s="1"/>
      <c r="Y16" s="1"/>
      <c r="Z16" s="1"/>
    </row>
    <row r="17" spans="1:26" ht="12.75" customHeight="1">
      <c r="A17" s="80"/>
      <c r="B17" s="266" t="s">
        <v>895</v>
      </c>
      <c r="C17" s="267"/>
      <c r="D17" s="267"/>
      <c r="E17" s="304">
        <v>2E-3</v>
      </c>
      <c r="F17" s="270">
        <v>16</v>
      </c>
      <c r="G17" s="1"/>
      <c r="H17" s="1"/>
      <c r="I17" s="1"/>
      <c r="J17" s="1"/>
      <c r="K17" s="1"/>
      <c r="L17" s="1"/>
      <c r="M17" s="1"/>
      <c r="N17" s="1"/>
      <c r="O17" s="1"/>
      <c r="P17" s="1"/>
      <c r="Q17" s="1"/>
      <c r="R17" s="1"/>
      <c r="S17" s="1"/>
      <c r="T17" s="1"/>
      <c r="U17" s="1"/>
      <c r="V17" s="1"/>
      <c r="W17" s="1"/>
      <c r="X17" s="1"/>
      <c r="Y17" s="1"/>
      <c r="Z17" s="1"/>
    </row>
    <row r="18" spans="1:26" ht="12.75" customHeight="1">
      <c r="A18" s="80"/>
      <c r="B18" s="269" t="s">
        <v>896</v>
      </c>
      <c r="C18" s="267"/>
      <c r="D18" s="267"/>
      <c r="E18" s="304"/>
      <c r="F18" s="270">
        <v>19</v>
      </c>
      <c r="G18" s="1"/>
      <c r="H18" s="1"/>
      <c r="I18" s="1"/>
      <c r="J18" s="1"/>
      <c r="K18" s="1"/>
      <c r="L18" s="1"/>
      <c r="M18" s="1"/>
      <c r="N18" s="1"/>
      <c r="O18" s="1"/>
      <c r="P18" s="1"/>
      <c r="Q18" s="1"/>
      <c r="R18" s="1"/>
      <c r="S18" s="1"/>
      <c r="T18" s="1"/>
      <c r="U18" s="1"/>
      <c r="V18" s="1"/>
      <c r="W18" s="1"/>
      <c r="X18" s="1"/>
      <c r="Y18" s="1"/>
      <c r="Z18" s="1"/>
    </row>
    <row r="19" spans="1:26" ht="12.75" customHeight="1">
      <c r="A19" s="80"/>
      <c r="B19" s="269" t="s">
        <v>897</v>
      </c>
      <c r="C19" s="267"/>
      <c r="D19" s="267"/>
      <c r="E19" s="304"/>
      <c r="F19" s="270">
        <v>22</v>
      </c>
      <c r="G19" s="1"/>
      <c r="H19" s="1"/>
      <c r="I19" s="1"/>
      <c r="J19" s="1"/>
      <c r="K19" s="1"/>
      <c r="L19" s="1"/>
      <c r="M19" s="1"/>
      <c r="N19" s="1"/>
      <c r="O19" s="1"/>
      <c r="P19" s="1"/>
      <c r="Q19" s="1"/>
      <c r="R19" s="1"/>
      <c r="S19" s="1"/>
      <c r="T19" s="1"/>
      <c r="U19" s="1"/>
      <c r="V19" s="1"/>
      <c r="W19" s="1"/>
      <c r="X19" s="1"/>
      <c r="Y19" s="1"/>
      <c r="Z19" s="1"/>
    </row>
    <row r="20" spans="1:26" ht="12.75" customHeight="1">
      <c r="A20" s="80"/>
      <c r="B20" s="269" t="s">
        <v>209</v>
      </c>
      <c r="C20" s="267"/>
      <c r="D20" s="267"/>
      <c r="E20" s="304">
        <v>1.9E-2</v>
      </c>
      <c r="F20" s="270">
        <v>23</v>
      </c>
      <c r="G20" s="1"/>
      <c r="H20" s="1"/>
      <c r="I20" s="1"/>
      <c r="J20" s="1"/>
      <c r="K20" s="1"/>
      <c r="L20" s="1"/>
      <c r="M20" s="1"/>
      <c r="N20" s="1"/>
      <c r="O20" s="1"/>
      <c r="P20" s="1"/>
      <c r="Q20" s="1"/>
      <c r="R20" s="1"/>
      <c r="S20" s="1"/>
      <c r="T20" s="1"/>
      <c r="U20" s="1"/>
      <c r="V20" s="1"/>
      <c r="W20" s="1"/>
      <c r="X20" s="1"/>
      <c r="Y20" s="1"/>
      <c r="Z20" s="1"/>
    </row>
    <row r="21" spans="1:26" ht="12.75" customHeight="1">
      <c r="A21" s="80"/>
      <c r="B21" s="269" t="s">
        <v>898</v>
      </c>
      <c r="C21" s="267"/>
      <c r="D21" s="267"/>
      <c r="E21" s="304">
        <v>2.7E-2</v>
      </c>
      <c r="F21" s="270">
        <v>24</v>
      </c>
      <c r="G21" s="1"/>
      <c r="H21" s="1"/>
      <c r="I21" s="1"/>
      <c r="J21" s="1"/>
      <c r="K21" s="1"/>
      <c r="L21" s="1"/>
      <c r="M21" s="1"/>
      <c r="N21" s="1"/>
      <c r="O21" s="1"/>
      <c r="P21" s="1"/>
      <c r="Q21" s="1"/>
      <c r="R21" s="1"/>
      <c r="S21" s="1"/>
      <c r="T21" s="1"/>
      <c r="U21" s="1"/>
      <c r="V21" s="1"/>
      <c r="W21" s="1"/>
      <c r="X21" s="1"/>
      <c r="Y21" s="1"/>
      <c r="Z21" s="1"/>
    </row>
    <row r="22" spans="1:26" ht="12.75" customHeight="1">
      <c r="A22" s="80"/>
      <c r="B22" s="269" t="s">
        <v>899</v>
      </c>
      <c r="C22" s="267"/>
      <c r="D22" s="267"/>
      <c r="E22" s="304"/>
      <c r="F22" s="270">
        <v>25</v>
      </c>
      <c r="G22" s="1"/>
      <c r="H22" s="1"/>
      <c r="I22" s="1"/>
      <c r="J22" s="1"/>
      <c r="K22" s="1"/>
      <c r="L22" s="1"/>
      <c r="M22" s="1"/>
      <c r="N22" s="1"/>
      <c r="O22" s="1"/>
      <c r="P22" s="1"/>
      <c r="Q22" s="1"/>
      <c r="R22" s="1"/>
      <c r="S22" s="1"/>
      <c r="T22" s="1"/>
      <c r="U22" s="1"/>
      <c r="V22" s="1"/>
      <c r="W22" s="1"/>
      <c r="X22" s="1"/>
      <c r="Y22" s="1"/>
      <c r="Z22" s="1"/>
    </row>
    <row r="23" spans="1:26" ht="12.75" customHeight="1">
      <c r="A23" s="80"/>
      <c r="B23" s="269" t="s">
        <v>900</v>
      </c>
      <c r="C23" s="267"/>
      <c r="D23" s="267"/>
      <c r="E23" s="304">
        <v>5.3999999999999999E-2</v>
      </c>
      <c r="F23" s="270">
        <v>26</v>
      </c>
      <c r="G23" s="1"/>
      <c r="H23" s="1"/>
      <c r="I23" s="1"/>
      <c r="J23" s="1"/>
      <c r="K23" s="1"/>
      <c r="L23" s="1"/>
      <c r="M23" s="1"/>
      <c r="N23" s="1"/>
      <c r="O23" s="1"/>
      <c r="P23" s="1"/>
      <c r="Q23" s="1"/>
      <c r="R23" s="1"/>
      <c r="S23" s="1"/>
      <c r="T23" s="1"/>
      <c r="U23" s="1"/>
      <c r="V23" s="1"/>
      <c r="W23" s="1"/>
      <c r="X23" s="1"/>
      <c r="Y23" s="1"/>
      <c r="Z23" s="1"/>
    </row>
    <row r="24" spans="1:26" ht="12.75" customHeight="1">
      <c r="A24" s="80"/>
      <c r="B24" s="269" t="s">
        <v>901</v>
      </c>
      <c r="C24" s="267"/>
      <c r="D24" s="267"/>
      <c r="E24" s="304">
        <v>6.0000000000000001E-3</v>
      </c>
      <c r="F24" s="270">
        <v>27</v>
      </c>
      <c r="G24" s="1"/>
      <c r="H24" s="1"/>
      <c r="I24" s="1"/>
      <c r="J24" s="1"/>
      <c r="K24" s="1"/>
      <c r="L24" s="1"/>
      <c r="M24" s="1"/>
      <c r="N24" s="1"/>
      <c r="O24" s="1"/>
      <c r="P24" s="1"/>
      <c r="Q24" s="1"/>
      <c r="R24" s="1"/>
      <c r="S24" s="1"/>
      <c r="T24" s="1"/>
      <c r="U24" s="1"/>
      <c r="V24" s="1"/>
      <c r="W24" s="1"/>
      <c r="X24" s="1"/>
      <c r="Y24" s="1"/>
      <c r="Z24" s="1"/>
    </row>
    <row r="25" spans="1:26" ht="12.75" customHeight="1">
      <c r="A25" s="80"/>
      <c r="B25" s="269" t="s">
        <v>902</v>
      </c>
      <c r="C25" s="267"/>
      <c r="D25" s="267"/>
      <c r="E25" s="304"/>
      <c r="F25" s="270" t="s">
        <v>903</v>
      </c>
      <c r="G25" s="1"/>
      <c r="H25" s="1"/>
      <c r="I25" s="1"/>
      <c r="J25" s="1"/>
      <c r="K25" s="1"/>
      <c r="L25" s="1"/>
      <c r="M25" s="1"/>
      <c r="N25" s="1"/>
      <c r="O25" s="1"/>
      <c r="P25" s="1"/>
      <c r="Q25" s="1"/>
      <c r="R25" s="1"/>
      <c r="S25" s="1"/>
      <c r="T25" s="1"/>
      <c r="U25" s="1"/>
      <c r="V25" s="1"/>
      <c r="W25" s="1"/>
      <c r="X25" s="1"/>
      <c r="Y25" s="1"/>
      <c r="Z25" s="1"/>
    </row>
    <row r="26" spans="1:26" ht="12.75" customHeight="1">
      <c r="A26" s="80"/>
      <c r="B26" s="269" t="s">
        <v>904</v>
      </c>
      <c r="C26" s="267"/>
      <c r="D26" s="267"/>
      <c r="E26" s="304">
        <v>1E-3</v>
      </c>
      <c r="F26" s="270">
        <v>30</v>
      </c>
      <c r="G26" s="1"/>
      <c r="H26" s="1"/>
      <c r="I26" s="1"/>
      <c r="J26" s="1"/>
      <c r="K26" s="1"/>
      <c r="L26" s="1"/>
      <c r="M26" s="1"/>
      <c r="N26" s="1"/>
      <c r="O26" s="1"/>
      <c r="P26" s="1"/>
      <c r="Q26" s="1"/>
      <c r="R26" s="1"/>
      <c r="S26" s="1"/>
      <c r="T26" s="1"/>
      <c r="U26" s="1"/>
      <c r="V26" s="1"/>
      <c r="W26" s="1"/>
      <c r="X26" s="1"/>
      <c r="Y26" s="1"/>
      <c r="Z26" s="1"/>
    </row>
    <row r="27" spans="1:26" ht="12.75" customHeight="1">
      <c r="A27" s="80"/>
      <c r="B27" s="269" t="s">
        <v>905</v>
      </c>
      <c r="C27" s="267"/>
      <c r="D27" s="267"/>
      <c r="E27" s="304">
        <v>3.6999999999999998E-2</v>
      </c>
      <c r="F27" s="270">
        <v>31</v>
      </c>
      <c r="G27" s="1"/>
      <c r="H27" s="1"/>
      <c r="I27" s="1"/>
      <c r="J27" s="1"/>
      <c r="K27" s="1"/>
      <c r="L27" s="1"/>
      <c r="M27" s="1"/>
      <c r="N27" s="1"/>
      <c r="O27" s="1"/>
      <c r="P27" s="1"/>
      <c r="Q27" s="1"/>
      <c r="R27" s="1"/>
      <c r="S27" s="1"/>
      <c r="T27" s="1"/>
      <c r="U27" s="1"/>
      <c r="V27" s="1"/>
      <c r="W27" s="1"/>
      <c r="X27" s="1"/>
      <c r="Y27" s="1"/>
      <c r="Z27" s="1"/>
    </row>
    <row r="28" spans="1:26" ht="12.75" customHeight="1">
      <c r="A28" s="80"/>
      <c r="B28" s="269" t="s">
        <v>906</v>
      </c>
      <c r="C28" s="267"/>
      <c r="D28" s="267"/>
      <c r="E28" s="304"/>
      <c r="F28" s="270">
        <v>38</v>
      </c>
      <c r="G28" s="1"/>
      <c r="H28" s="1"/>
      <c r="I28" s="1"/>
      <c r="J28" s="1"/>
      <c r="K28" s="1"/>
      <c r="L28" s="1"/>
      <c r="M28" s="1"/>
      <c r="N28" s="1"/>
      <c r="O28" s="1"/>
      <c r="P28" s="1"/>
      <c r="Q28" s="1"/>
      <c r="R28" s="1"/>
      <c r="S28" s="1"/>
      <c r="T28" s="1"/>
      <c r="U28" s="1"/>
      <c r="V28" s="1"/>
      <c r="W28" s="1"/>
      <c r="X28" s="1"/>
      <c r="Y28" s="1"/>
      <c r="Z28" s="1"/>
    </row>
    <row r="29" spans="1:26" ht="12.75" customHeight="1">
      <c r="A29" s="80"/>
      <c r="B29" s="269" t="s">
        <v>907</v>
      </c>
      <c r="C29" s="267"/>
      <c r="D29" s="267"/>
      <c r="E29" s="304"/>
      <c r="F29" s="270">
        <v>39</v>
      </c>
      <c r="G29" s="1"/>
      <c r="H29" s="1"/>
      <c r="I29" s="1"/>
      <c r="J29" s="1"/>
      <c r="K29" s="1"/>
      <c r="L29" s="1"/>
      <c r="M29" s="1"/>
      <c r="N29" s="1"/>
      <c r="O29" s="1"/>
      <c r="P29" s="1"/>
      <c r="Q29" s="1"/>
      <c r="R29" s="1"/>
      <c r="S29" s="1"/>
      <c r="T29" s="1"/>
      <c r="U29" s="1"/>
      <c r="V29" s="1"/>
      <c r="W29" s="1"/>
      <c r="X29" s="1"/>
      <c r="Y29" s="1"/>
      <c r="Z29" s="1"/>
    </row>
    <row r="30" spans="1:26" ht="12.75" customHeight="1">
      <c r="A30" s="80"/>
      <c r="B30" s="269" t="s">
        <v>908</v>
      </c>
      <c r="C30" s="267"/>
      <c r="D30" s="267"/>
      <c r="E30" s="304">
        <v>8.0000000000000002E-3</v>
      </c>
      <c r="F30" s="270">
        <v>40</v>
      </c>
      <c r="G30" s="1"/>
      <c r="H30" s="1"/>
      <c r="I30" s="1"/>
      <c r="J30" s="1"/>
      <c r="K30" s="1"/>
      <c r="L30" s="1"/>
      <c r="M30" s="1"/>
      <c r="N30" s="1"/>
      <c r="O30" s="1"/>
      <c r="P30" s="1"/>
      <c r="Q30" s="1"/>
      <c r="R30" s="1"/>
      <c r="S30" s="1"/>
      <c r="T30" s="1"/>
      <c r="U30" s="1"/>
      <c r="V30" s="1"/>
      <c r="W30" s="1"/>
      <c r="X30" s="1"/>
      <c r="Y30" s="1"/>
      <c r="Z30" s="1"/>
    </row>
    <row r="31" spans="1:26" ht="12.75" customHeight="1">
      <c r="A31" s="80"/>
      <c r="B31" s="269" t="s">
        <v>909</v>
      </c>
      <c r="C31" s="267"/>
      <c r="D31" s="267"/>
      <c r="E31" s="304"/>
      <c r="F31" s="270">
        <v>41</v>
      </c>
      <c r="G31" s="1"/>
      <c r="H31" s="1"/>
      <c r="I31" s="1"/>
      <c r="J31" s="1"/>
      <c r="K31" s="1"/>
      <c r="L31" s="1"/>
      <c r="M31" s="1"/>
      <c r="N31" s="1"/>
      <c r="O31" s="1"/>
      <c r="P31" s="1"/>
      <c r="Q31" s="1"/>
      <c r="R31" s="1"/>
      <c r="S31" s="1"/>
      <c r="T31" s="1"/>
      <c r="U31" s="1"/>
      <c r="V31" s="1"/>
      <c r="W31" s="1"/>
      <c r="X31" s="1"/>
      <c r="Y31" s="1"/>
      <c r="Z31" s="1"/>
    </row>
    <row r="32" spans="1:26" ht="12.75" customHeight="1">
      <c r="A32" s="80"/>
      <c r="B32" s="269" t="s">
        <v>910</v>
      </c>
      <c r="C32" s="267"/>
      <c r="D32" s="267"/>
      <c r="E32" s="304">
        <v>4.1000000000000002E-2</v>
      </c>
      <c r="F32" s="270">
        <v>42</v>
      </c>
      <c r="G32" s="1"/>
      <c r="H32" s="1"/>
      <c r="I32" s="1"/>
      <c r="J32" s="1"/>
      <c r="K32" s="1"/>
      <c r="L32" s="1"/>
      <c r="M32" s="1"/>
      <c r="N32" s="1"/>
      <c r="O32" s="1"/>
      <c r="P32" s="1"/>
      <c r="Q32" s="1"/>
      <c r="R32" s="1"/>
      <c r="S32" s="1"/>
      <c r="T32" s="1"/>
      <c r="U32" s="1"/>
      <c r="V32" s="1"/>
      <c r="W32" s="1"/>
      <c r="X32" s="1"/>
      <c r="Y32" s="1"/>
      <c r="Z32" s="1"/>
    </row>
    <row r="33" spans="1:26" ht="12.75" customHeight="1">
      <c r="A33" s="80"/>
      <c r="B33" s="271" t="s">
        <v>911</v>
      </c>
      <c r="C33" s="267"/>
      <c r="D33" s="267"/>
      <c r="E33" s="304">
        <v>4.1000000000000002E-2</v>
      </c>
      <c r="F33" s="270">
        <v>43</v>
      </c>
      <c r="G33" s="1"/>
      <c r="H33" s="1"/>
      <c r="I33" s="1"/>
      <c r="J33" s="1"/>
      <c r="K33" s="1"/>
      <c r="L33" s="1"/>
      <c r="M33" s="1"/>
      <c r="N33" s="1"/>
      <c r="O33" s="1"/>
      <c r="P33" s="1"/>
      <c r="Q33" s="1"/>
      <c r="R33" s="1"/>
      <c r="S33" s="1"/>
      <c r="T33" s="1"/>
      <c r="U33" s="1"/>
      <c r="V33" s="1"/>
      <c r="W33" s="1"/>
      <c r="X33" s="1"/>
      <c r="Y33" s="1"/>
      <c r="Z33" s="1"/>
    </row>
    <row r="34" spans="1:26" ht="12.75" customHeight="1">
      <c r="A34" s="80"/>
      <c r="B34" s="269" t="s">
        <v>912</v>
      </c>
      <c r="C34" s="267"/>
      <c r="D34" s="267"/>
      <c r="E34" s="304">
        <v>6.2E-2</v>
      </c>
      <c r="F34" s="270">
        <v>44</v>
      </c>
      <c r="G34" s="1"/>
      <c r="H34" s="1"/>
      <c r="I34" s="1"/>
      <c r="J34" s="1"/>
      <c r="K34" s="1"/>
      <c r="L34" s="1"/>
      <c r="M34" s="1"/>
      <c r="N34" s="1"/>
      <c r="O34" s="1"/>
      <c r="P34" s="1"/>
      <c r="Q34" s="1"/>
      <c r="R34" s="1"/>
      <c r="S34" s="1"/>
      <c r="T34" s="1"/>
      <c r="U34" s="1"/>
      <c r="V34" s="1"/>
      <c r="W34" s="1"/>
      <c r="X34" s="1"/>
      <c r="Y34" s="1"/>
      <c r="Z34" s="1"/>
    </row>
    <row r="35" spans="1:26" ht="12.75" customHeight="1">
      <c r="A35" s="80"/>
      <c r="B35" s="269" t="s">
        <v>913</v>
      </c>
      <c r="C35" s="267"/>
      <c r="D35" s="267"/>
      <c r="E35" s="304">
        <v>1.4999999999999999E-2</v>
      </c>
      <c r="F35" s="270">
        <v>45</v>
      </c>
      <c r="G35" s="1"/>
      <c r="H35" s="1"/>
      <c r="I35" s="1"/>
      <c r="J35" s="1"/>
      <c r="K35" s="1"/>
      <c r="L35" s="1"/>
      <c r="M35" s="1"/>
      <c r="N35" s="1"/>
      <c r="O35" s="1"/>
      <c r="P35" s="1"/>
      <c r="Q35" s="1"/>
      <c r="R35" s="1"/>
      <c r="S35" s="1"/>
      <c r="T35" s="1"/>
      <c r="U35" s="1"/>
      <c r="V35" s="1"/>
      <c r="W35" s="1"/>
      <c r="X35" s="1"/>
      <c r="Y35" s="1"/>
      <c r="Z35" s="1"/>
    </row>
    <row r="36" spans="1:26" ht="12.75" customHeight="1">
      <c r="A36" s="80"/>
      <c r="B36" s="269" t="s">
        <v>914</v>
      </c>
      <c r="C36" s="267"/>
      <c r="D36" s="267"/>
      <c r="E36" s="304"/>
      <c r="F36" s="270">
        <v>46</v>
      </c>
      <c r="G36" s="1"/>
      <c r="H36" s="1"/>
      <c r="I36" s="1"/>
      <c r="J36" s="1"/>
      <c r="K36" s="1"/>
      <c r="L36" s="1"/>
      <c r="M36" s="1"/>
      <c r="N36" s="1"/>
      <c r="O36" s="1"/>
      <c r="P36" s="1"/>
      <c r="Q36" s="1"/>
      <c r="R36" s="1"/>
      <c r="S36" s="1"/>
      <c r="T36" s="1"/>
      <c r="U36" s="1"/>
      <c r="V36" s="1"/>
      <c r="W36" s="1"/>
      <c r="X36" s="1"/>
      <c r="Y36" s="1"/>
      <c r="Z36" s="1"/>
    </row>
    <row r="37" spans="1:26" ht="12.75" customHeight="1">
      <c r="A37" s="80"/>
      <c r="B37" s="269" t="s">
        <v>915</v>
      </c>
      <c r="C37" s="267"/>
      <c r="D37" s="267"/>
      <c r="E37" s="304"/>
      <c r="F37" s="270">
        <v>47</v>
      </c>
      <c r="G37" s="1"/>
      <c r="H37" s="1"/>
      <c r="I37" s="1"/>
      <c r="J37" s="1"/>
      <c r="K37" s="1"/>
      <c r="L37" s="1"/>
      <c r="M37" s="1"/>
      <c r="N37" s="1"/>
      <c r="O37" s="1"/>
      <c r="P37" s="1"/>
      <c r="Q37" s="1"/>
      <c r="R37" s="1"/>
      <c r="S37" s="1"/>
      <c r="T37" s="1"/>
      <c r="U37" s="1"/>
      <c r="V37" s="1"/>
      <c r="W37" s="1"/>
      <c r="X37" s="1"/>
      <c r="Y37" s="1"/>
      <c r="Z37" s="1"/>
    </row>
    <row r="38" spans="1:26" ht="12.75" customHeight="1">
      <c r="A38" s="80"/>
      <c r="B38" s="269" t="s">
        <v>916</v>
      </c>
      <c r="C38" s="267"/>
      <c r="D38" s="267"/>
      <c r="E38" s="304"/>
      <c r="F38" s="270">
        <v>48</v>
      </c>
      <c r="G38" s="1"/>
      <c r="H38" s="1"/>
      <c r="I38" s="1"/>
      <c r="J38" s="1"/>
      <c r="K38" s="1"/>
      <c r="L38" s="1"/>
      <c r="M38" s="1"/>
      <c r="N38" s="1"/>
      <c r="O38" s="1"/>
      <c r="P38" s="1"/>
      <c r="Q38" s="1"/>
      <c r="R38" s="1"/>
      <c r="S38" s="1"/>
      <c r="T38" s="1"/>
      <c r="U38" s="1"/>
      <c r="V38" s="1"/>
      <c r="W38" s="1"/>
      <c r="X38" s="1"/>
      <c r="Y38" s="1"/>
      <c r="Z38" s="1"/>
    </row>
    <row r="39" spans="1:26" ht="12.75" customHeight="1">
      <c r="A39" s="80"/>
      <c r="B39" s="269" t="s">
        <v>917</v>
      </c>
      <c r="C39" s="267"/>
      <c r="D39" s="267"/>
      <c r="E39" s="304"/>
      <c r="F39" s="270">
        <v>49</v>
      </c>
      <c r="G39" s="1"/>
      <c r="H39" s="1"/>
      <c r="I39" s="1"/>
      <c r="J39" s="1"/>
      <c r="K39" s="1"/>
      <c r="L39" s="1"/>
      <c r="M39" s="1"/>
      <c r="N39" s="1"/>
      <c r="O39" s="1"/>
      <c r="P39" s="1"/>
      <c r="Q39" s="1"/>
      <c r="R39" s="1"/>
      <c r="S39" s="1"/>
      <c r="T39" s="1"/>
      <c r="U39" s="1"/>
      <c r="V39" s="1"/>
      <c r="W39" s="1"/>
      <c r="X39" s="1"/>
      <c r="Y39" s="1"/>
      <c r="Z39" s="1"/>
    </row>
    <row r="40" spans="1:26" ht="12.75" customHeight="1">
      <c r="A40" s="80"/>
      <c r="B40" s="269" t="s">
        <v>918</v>
      </c>
      <c r="C40" s="267"/>
      <c r="D40" s="267"/>
      <c r="E40" s="304">
        <v>5.0999999999999997E-2</v>
      </c>
      <c r="F40" s="270">
        <v>50</v>
      </c>
      <c r="G40" s="1"/>
      <c r="H40" s="1"/>
      <c r="I40" s="1"/>
      <c r="J40" s="1"/>
      <c r="K40" s="1"/>
      <c r="L40" s="1"/>
      <c r="M40" s="1"/>
      <c r="N40" s="1"/>
      <c r="O40" s="1"/>
      <c r="P40" s="1"/>
      <c r="Q40" s="1"/>
      <c r="R40" s="1"/>
      <c r="S40" s="1"/>
      <c r="T40" s="1"/>
      <c r="U40" s="1"/>
      <c r="V40" s="1"/>
      <c r="W40" s="1"/>
      <c r="X40" s="1"/>
      <c r="Y40" s="1"/>
      <c r="Z40" s="1"/>
    </row>
    <row r="41" spans="1:26" ht="12.75" customHeight="1">
      <c r="A41" s="80"/>
      <c r="B41" s="269" t="s">
        <v>919</v>
      </c>
      <c r="C41" s="267"/>
      <c r="D41" s="267"/>
      <c r="E41" s="304">
        <v>0.22800000000000001</v>
      </c>
      <c r="F41" s="270">
        <v>51</v>
      </c>
      <c r="G41" s="1"/>
      <c r="H41" s="1"/>
      <c r="I41" s="1"/>
      <c r="J41" s="1"/>
      <c r="K41" s="1"/>
      <c r="L41" s="1"/>
      <c r="M41" s="1"/>
      <c r="N41" s="1"/>
      <c r="O41" s="1"/>
      <c r="P41" s="1"/>
      <c r="Q41" s="1"/>
      <c r="R41" s="1"/>
      <c r="S41" s="1"/>
      <c r="T41" s="1"/>
      <c r="U41" s="1"/>
      <c r="V41" s="1"/>
      <c r="W41" s="1"/>
      <c r="X41" s="1"/>
      <c r="Y41" s="1"/>
      <c r="Z41" s="1"/>
    </row>
    <row r="42" spans="1:26" ht="12.75" customHeight="1">
      <c r="A42" s="80"/>
      <c r="B42" s="269" t="s">
        <v>920</v>
      </c>
      <c r="C42" s="267"/>
      <c r="D42" s="267"/>
      <c r="E42" s="304">
        <v>0.16500000000000001</v>
      </c>
      <c r="F42" s="270">
        <v>52</v>
      </c>
      <c r="G42" s="1"/>
      <c r="H42" s="1"/>
      <c r="I42" s="1"/>
      <c r="J42" s="1"/>
      <c r="K42" s="1"/>
      <c r="L42" s="1"/>
      <c r="M42" s="1"/>
      <c r="N42" s="1"/>
      <c r="O42" s="1"/>
      <c r="P42" s="1"/>
      <c r="Q42" s="1"/>
      <c r="R42" s="1"/>
      <c r="S42" s="1"/>
      <c r="T42" s="1"/>
      <c r="U42" s="1"/>
      <c r="V42" s="1"/>
      <c r="W42" s="1"/>
      <c r="X42" s="1"/>
      <c r="Y42" s="1"/>
      <c r="Z42" s="1"/>
    </row>
    <row r="43" spans="1:26" ht="12.75" customHeight="1">
      <c r="A43" s="80"/>
      <c r="B43" s="269" t="s">
        <v>215</v>
      </c>
      <c r="C43" s="267"/>
      <c r="D43" s="267"/>
      <c r="E43" s="304">
        <v>1.2E-2</v>
      </c>
      <c r="F43" s="270">
        <v>54</v>
      </c>
      <c r="G43" s="1"/>
      <c r="H43" s="1"/>
      <c r="I43" s="1"/>
      <c r="J43" s="1"/>
      <c r="K43" s="1"/>
      <c r="L43" s="1"/>
      <c r="M43" s="1"/>
      <c r="N43" s="1"/>
      <c r="O43" s="1"/>
      <c r="P43" s="1"/>
      <c r="Q43" s="1"/>
      <c r="R43" s="1"/>
      <c r="S43" s="1"/>
      <c r="T43" s="1"/>
      <c r="U43" s="1"/>
      <c r="V43" s="1"/>
      <c r="W43" s="1"/>
      <c r="X43" s="1"/>
      <c r="Y43" s="1"/>
      <c r="Z43" s="1"/>
    </row>
    <row r="44" spans="1:26" ht="12.75" customHeight="1">
      <c r="A44" s="80"/>
      <c r="B44" s="174" t="s">
        <v>921</v>
      </c>
      <c r="C44" s="76"/>
      <c r="D44" s="76"/>
      <c r="E44" s="76"/>
      <c r="F44" s="272"/>
      <c r="G44" s="1"/>
      <c r="H44" s="1"/>
      <c r="I44" s="1"/>
      <c r="J44" s="1"/>
      <c r="K44" s="1"/>
      <c r="L44" s="1"/>
      <c r="M44" s="1"/>
      <c r="N44" s="1"/>
      <c r="O44" s="1"/>
      <c r="P44" s="1"/>
      <c r="Q44" s="1"/>
      <c r="R44" s="1"/>
      <c r="S44" s="1"/>
      <c r="T44" s="1"/>
      <c r="U44" s="1"/>
      <c r="V44" s="1"/>
      <c r="W44" s="1"/>
      <c r="X44" s="1"/>
      <c r="Y44" s="1"/>
      <c r="Z44" s="1"/>
    </row>
    <row r="45" spans="1:26" ht="12.75" customHeight="1">
      <c r="A45" s="80"/>
      <c r="B45" s="174" t="s">
        <v>922</v>
      </c>
      <c r="C45" s="273">
        <f t="shared" ref="C45:E45" si="0">SUM(C6:C44)</f>
        <v>0</v>
      </c>
      <c r="D45" s="273">
        <f t="shared" si="0"/>
        <v>0</v>
      </c>
      <c r="E45" s="273">
        <f t="shared" si="0"/>
        <v>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CzxWJma40ZnMRlDTgZiE6z7vO+BICmZyFGzxGExeCszv6bPyav95+dJHeWzFS1hR1Mbdy2DzaHmICBfqXCAkvQ==" saltValue="OfYxz3189xwaTuBR09ePxw==" spinCount="100000" sheet="1" objects="1" scenarios="1"/>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74" t="s">
        <v>923</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5" t="s">
        <v>924</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6"/>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5" t="s">
        <v>925</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5"/>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7" t="s">
        <v>926</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5"/>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8" t="s">
        <v>927</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8" t="s">
        <v>928</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8" t="s">
        <v>929</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8"/>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8" t="s">
        <v>930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8" t="s">
        <v>931</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8" t="s">
        <v>932</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8" t="s">
        <v>933</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8" t="s">
        <v>934</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8" t="s">
        <v>935</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8" t="s">
        <v>936</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8" t="s">
        <v>937</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8" t="s">
        <v>938</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8" t="s">
        <v>939</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8" t="s">
        <v>940</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9" t="s">
        <v>941</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80"/>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8" t="s">
        <v>942</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8" t="s">
        <v>943</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8" t="s">
        <v>944</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8" t="s">
        <v>945</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8" t="s">
        <v>946</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8" t="s">
        <v>947</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8" t="s">
        <v>948</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8" t="s">
        <v>949</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8" t="s">
        <v>950</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8" t="s">
        <v>951</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8" t="s">
        <v>952</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8" t="s">
        <v>953</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8" t="s">
        <v>954</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8" t="s">
        <v>955</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8" t="s">
        <v>956</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8" t="s">
        <v>957</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8" t="s">
        <v>958</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8" t="s">
        <v>959</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8" t="s">
        <v>960</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8" t="s">
        <v>961</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8" t="s">
        <v>962</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8" t="s">
        <v>963</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8" t="s">
        <v>964</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8" t="s">
        <v>965</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9" t="s">
        <v>966</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9" t="s">
        <v>967</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9" t="s">
        <v>968</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8" t="s">
        <v>969</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8" t="s">
        <v>970</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8" t="s">
        <v>971</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8" t="s">
        <v>972</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8" t="s">
        <v>973</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8" t="s">
        <v>974</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8" t="s">
        <v>975</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8" t="s">
        <v>976</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8" t="s">
        <v>977</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8" t="s">
        <v>978</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8" t="s">
        <v>1106</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8" t="s">
        <v>979</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8" t="s">
        <v>1107</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8" t="s">
        <v>980</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8" t="s">
        <v>981</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8" t="s">
        <v>982</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8" t="s">
        <v>983</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8" t="s">
        <v>984</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8" t="s">
        <v>985</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8" t="s">
        <v>986</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8" t="s">
        <v>987</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8" t="s">
        <v>988</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8" t="s">
        <v>989</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8" t="s">
        <v>1108</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8" t="s">
        <v>990</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8" t="s">
        <v>991</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8" t="s">
        <v>992</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8"/>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8" t="s">
        <v>993</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8" t="s">
        <v>994</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8" t="s">
        <v>995</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9" t="s">
        <v>996</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8" t="s">
        <v>997</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8" t="s">
        <v>998</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6"/>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9" t="s">
        <v>999</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80"/>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1" t="s">
        <v>1000</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8" t="s">
        <v>1109</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8" t="s">
        <v>1001</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8" t="s">
        <v>1002</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8" t="s">
        <v>1003</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8" t="s">
        <v>1004</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8" t="s">
        <v>1005</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8" t="s">
        <v>1006</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8" t="s">
        <v>1007</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8" t="s">
        <v>1008</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8" t="s">
        <v>1009</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8" t="s">
        <v>1010</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6"/>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2" t="s">
        <v>1011</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6"/>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2" t="s">
        <v>1012</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3"/>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2" t="s">
        <v>1013</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8"/>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8" t="s">
        <v>1014</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8" t="s">
        <v>1015</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8" t="s">
        <v>1016</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8" t="s">
        <v>1017</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8" t="s">
        <v>1018</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8" t="s">
        <v>1019</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8" t="s">
        <v>1020</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8" t="s">
        <v>1021</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8" t="s">
        <v>1022</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8" t="s">
        <v>1023</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8" t="s">
        <v>1024</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8" t="s">
        <v>1025</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8" t="s">
        <v>1026</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8" t="s">
        <v>1027</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8" t="s">
        <v>1028</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8" t="s">
        <v>1029</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8" t="s">
        <v>1030</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8" t="s">
        <v>1031</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8" t="s">
        <v>1032</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8" t="s">
        <v>1033</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8" t="s">
        <v>1034</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8" t="s">
        <v>1035</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8"/>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8" t="s">
        <v>1036</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8" t="s">
        <v>1037</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8" t="s">
        <v>1038</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8" t="s">
        <v>1039</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8"/>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8" t="s">
        <v>1040</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6"/>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8" t="s">
        <v>1041</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8" t="s">
        <v>1042</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8" t="s">
        <v>1043</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8" t="s">
        <v>1044</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8" t="s">
        <v>1045</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8" t="s">
        <v>1046</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8" t="s">
        <v>1047</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8" t="s">
        <v>1048</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8" t="s">
        <v>1049</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8" t="s">
        <v>1050</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8" t="s">
        <v>1051</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4"/>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4"/>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5" t="s">
        <v>1052</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4"/>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8" t="s">
        <v>1053</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8"/>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8" t="s">
        <v>1054</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6"/>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8" t="s">
        <v>1055</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6"/>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8" t="s">
        <v>1056</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6"/>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8" t="s">
        <v>1057</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6"/>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8" t="s">
        <v>1058</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6"/>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8" t="s">
        <v>1059</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6"/>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8" t="s">
        <v>1060</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6"/>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8" t="s">
        <v>1061</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6"/>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8" t="s">
        <v>639</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8"/>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6" t="s">
        <v>1062</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6" t="s">
        <v>1063</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6" t="s">
        <v>1064</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6" t="s">
        <v>1065</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6" t="s">
        <v>1066</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6" t="s">
        <v>1067</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6" t="s">
        <v>1068</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6" t="s">
        <v>1069</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6" t="s">
        <v>1070</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6"/>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8" t="s">
        <v>1071</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6"/>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8" t="s">
        <v>1072</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6"/>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6"/>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6"/>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6"/>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6"/>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6"/>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6"/>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6"/>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6"/>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6"/>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6"/>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6"/>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6"/>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6"/>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6"/>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6"/>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6"/>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6"/>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6"/>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6"/>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6"/>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6"/>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6"/>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6"/>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6"/>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6"/>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6"/>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6"/>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6"/>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6"/>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6"/>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6"/>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6"/>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6"/>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6"/>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6"/>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6"/>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6"/>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6"/>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6"/>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6"/>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6"/>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6"/>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6"/>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6"/>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6"/>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6"/>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6"/>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6"/>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6"/>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6"/>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6"/>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6"/>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6"/>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6"/>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6"/>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6"/>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6"/>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6"/>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6"/>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6"/>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6"/>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6"/>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6"/>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6"/>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6"/>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6"/>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6"/>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6"/>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6"/>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6"/>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6"/>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6"/>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6"/>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6"/>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6"/>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6"/>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6"/>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6"/>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6"/>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6"/>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6"/>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6"/>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6"/>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6"/>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6"/>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6"/>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6"/>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6"/>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6"/>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6"/>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6"/>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6"/>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6"/>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6"/>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6"/>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6"/>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6"/>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6"/>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6"/>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6"/>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6"/>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6"/>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6"/>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6"/>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6"/>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6"/>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6"/>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6"/>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6"/>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6"/>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6"/>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6"/>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6"/>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6"/>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6"/>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6"/>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6"/>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6"/>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6"/>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6"/>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6"/>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6"/>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6"/>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6"/>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6"/>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6"/>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6"/>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6"/>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6"/>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6"/>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6"/>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6"/>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6"/>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6"/>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6"/>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6"/>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6"/>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6"/>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6"/>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6"/>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6"/>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6"/>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6"/>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6"/>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6"/>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6"/>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6"/>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6"/>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6"/>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6"/>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6"/>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6"/>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6"/>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6"/>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6"/>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6"/>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6"/>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6"/>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6"/>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6"/>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6"/>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6"/>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6"/>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6"/>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6"/>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6"/>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6"/>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6"/>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6"/>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6"/>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6"/>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6"/>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6"/>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6"/>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6"/>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6"/>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6"/>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6"/>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6"/>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6"/>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6"/>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6"/>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6"/>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6"/>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6"/>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6"/>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6"/>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6"/>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6"/>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6"/>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6"/>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6"/>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6"/>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6"/>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6"/>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6"/>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6"/>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6"/>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6"/>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6"/>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6"/>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6"/>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6"/>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6"/>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6"/>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6"/>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6"/>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6"/>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6"/>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6"/>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6"/>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6"/>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6"/>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6"/>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6"/>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6"/>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6"/>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6"/>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6"/>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6"/>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6"/>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6"/>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6"/>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6"/>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6"/>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6"/>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6"/>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6"/>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6"/>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6"/>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6"/>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6"/>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6"/>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6"/>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6"/>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6"/>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6"/>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6"/>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6"/>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6"/>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6"/>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6"/>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6"/>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6"/>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6"/>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6"/>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6"/>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6"/>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6"/>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6"/>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6"/>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6"/>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6"/>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6"/>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6"/>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6"/>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6"/>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6"/>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6"/>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6"/>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6"/>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6"/>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6"/>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6"/>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6"/>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6"/>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6"/>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6"/>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6"/>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6"/>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6"/>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6"/>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6"/>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6"/>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6"/>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6"/>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6"/>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6"/>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6"/>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6"/>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6"/>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6"/>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6"/>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6"/>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6"/>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6"/>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6"/>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6"/>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6"/>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6"/>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6"/>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6"/>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6"/>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6"/>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6"/>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6"/>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6"/>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6"/>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6"/>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6"/>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6"/>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6"/>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6"/>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6"/>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6"/>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6"/>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6"/>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6"/>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6"/>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6"/>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6"/>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6"/>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6"/>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6"/>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6"/>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6"/>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6"/>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6"/>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6"/>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6"/>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6"/>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6"/>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6"/>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6"/>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6"/>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6"/>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6"/>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6"/>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6"/>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6"/>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6"/>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6"/>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6"/>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6"/>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6"/>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6"/>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6"/>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6"/>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6"/>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6"/>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6"/>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6"/>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6"/>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6"/>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6"/>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6"/>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6"/>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6"/>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6"/>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6"/>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6"/>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6"/>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6"/>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6"/>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6"/>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6"/>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6"/>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6"/>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6"/>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6"/>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6"/>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6"/>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6"/>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6"/>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6"/>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6"/>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6"/>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6"/>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6"/>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6"/>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6"/>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6"/>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6"/>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6"/>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6"/>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6"/>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6"/>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6"/>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6"/>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6"/>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6"/>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6"/>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6"/>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6"/>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6"/>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6"/>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6"/>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6"/>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6"/>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6"/>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6"/>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6"/>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6"/>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6"/>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6"/>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6"/>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6"/>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6"/>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6"/>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6"/>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6"/>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6"/>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6"/>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6"/>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6"/>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6"/>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6"/>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6"/>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6"/>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6"/>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6"/>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6"/>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6"/>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6"/>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6"/>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6"/>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6"/>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6"/>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6"/>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6"/>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6"/>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6"/>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6"/>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6"/>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6"/>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6"/>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6"/>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6"/>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6"/>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6"/>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6"/>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6"/>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6"/>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6"/>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6"/>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6"/>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6"/>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6"/>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6"/>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6"/>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6"/>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6"/>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6"/>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6"/>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6"/>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6"/>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6"/>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6"/>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6"/>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6"/>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6"/>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6"/>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6"/>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6"/>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6"/>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6"/>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6"/>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6"/>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6"/>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6"/>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6"/>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6"/>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6"/>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6"/>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6"/>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6"/>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6"/>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6"/>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6"/>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6"/>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6"/>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6"/>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6"/>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6"/>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6"/>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6"/>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6"/>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6"/>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6"/>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6"/>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6"/>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6"/>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6"/>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6"/>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6"/>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6"/>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6"/>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6"/>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6"/>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6"/>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6"/>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6"/>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6"/>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6"/>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6"/>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6"/>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6"/>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6"/>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6"/>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6"/>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6"/>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6"/>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6"/>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6"/>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6"/>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6"/>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6"/>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6"/>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6"/>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6"/>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6"/>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6"/>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6"/>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6"/>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6"/>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6"/>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6"/>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6"/>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6"/>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6"/>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6"/>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6"/>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6"/>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6"/>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6"/>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6"/>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6"/>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6"/>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6"/>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6"/>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6"/>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6"/>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6"/>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6"/>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6"/>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6"/>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6"/>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6"/>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6"/>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6"/>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6"/>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6"/>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6"/>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6"/>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6"/>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6"/>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6"/>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6"/>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6"/>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6"/>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6"/>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6"/>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6"/>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6"/>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6"/>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6"/>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6"/>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6"/>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6"/>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6"/>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6"/>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6"/>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6"/>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6"/>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6"/>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6"/>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6"/>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6"/>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6"/>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6"/>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6"/>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6"/>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6"/>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6"/>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6"/>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6"/>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6"/>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6"/>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6"/>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6"/>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6"/>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6"/>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6"/>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6"/>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6"/>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6"/>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6"/>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6"/>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6"/>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6"/>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6"/>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6"/>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6"/>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6"/>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6"/>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6"/>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6"/>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6"/>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6"/>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6"/>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6"/>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6"/>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6"/>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6"/>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6"/>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6"/>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6"/>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6"/>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6"/>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6"/>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6"/>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6"/>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6"/>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6"/>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6"/>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6"/>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6"/>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6"/>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6"/>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6"/>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6"/>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6"/>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6"/>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6"/>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6"/>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6"/>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6"/>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6"/>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6"/>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6"/>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6"/>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6"/>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6"/>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6"/>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6"/>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6"/>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6"/>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6"/>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6"/>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6"/>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6"/>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6"/>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6"/>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6"/>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6"/>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6"/>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6"/>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6"/>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6"/>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6"/>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6"/>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6"/>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6"/>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6"/>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6"/>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6"/>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6"/>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6"/>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6"/>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6"/>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6"/>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6"/>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6"/>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6"/>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6"/>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6"/>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6"/>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6"/>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6"/>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6"/>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6"/>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6"/>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6"/>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6"/>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6"/>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6"/>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6"/>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6"/>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6"/>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6"/>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6"/>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6"/>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6"/>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6"/>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6"/>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6"/>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6"/>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6"/>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6"/>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6"/>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6"/>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6"/>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6"/>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6"/>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6"/>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6"/>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6"/>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6"/>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6"/>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6"/>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6"/>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6"/>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6"/>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6"/>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6"/>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6"/>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6"/>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6"/>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6"/>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6"/>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6"/>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6"/>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6"/>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6"/>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6"/>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6"/>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6"/>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6"/>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6"/>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6"/>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6"/>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6"/>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6"/>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6"/>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6"/>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6"/>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6"/>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6"/>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6"/>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6"/>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6"/>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6"/>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6"/>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6"/>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6"/>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6"/>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6"/>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6"/>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6"/>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6"/>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6"/>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6"/>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6"/>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6"/>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6"/>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6"/>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6"/>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6"/>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6"/>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6"/>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6"/>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6"/>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6"/>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6"/>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6"/>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6"/>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6"/>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6"/>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6"/>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6"/>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6"/>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6"/>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6"/>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6"/>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6"/>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6"/>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6"/>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6"/>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6"/>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6"/>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6"/>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6"/>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6"/>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6"/>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6"/>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6"/>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6"/>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6"/>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6"/>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6"/>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6"/>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6"/>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6"/>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6"/>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6"/>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6"/>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6"/>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6"/>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6"/>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6"/>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6"/>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6"/>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6"/>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6"/>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6"/>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6"/>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6"/>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6"/>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6"/>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6"/>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6"/>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6"/>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6"/>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6"/>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6"/>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6"/>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6"/>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6"/>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6"/>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6"/>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6"/>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6"/>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6"/>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6"/>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6"/>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6"/>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showRowColHeaders="0" showRuler="0" view="pageLayout" zoomScaleNormal="90" workbookViewId="0">
      <selection activeCell="C12" sqref="C12:H12"/>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09" t="s">
        <v>67</v>
      </c>
      <c r="B1" s="310"/>
      <c r="C1" s="310"/>
      <c r="D1" s="310"/>
      <c r="E1" s="310"/>
      <c r="F1" s="310"/>
      <c r="G1" s="310"/>
      <c r="H1" s="311"/>
    </row>
    <row r="2" spans="1:8" ht="12.75" customHeight="1">
      <c r="A2" s="2"/>
    </row>
    <row r="3" spans="1:8" ht="14.25" customHeight="1">
      <c r="A3" s="4" t="s">
        <v>68</v>
      </c>
      <c r="B3" s="322" t="s">
        <v>69</v>
      </c>
      <c r="C3" s="313"/>
      <c r="D3" s="313"/>
      <c r="E3" s="313"/>
      <c r="F3" s="313"/>
      <c r="G3" s="313"/>
      <c r="H3" s="313"/>
    </row>
    <row r="4" spans="1:8" ht="26.25" customHeight="1">
      <c r="A4" s="4"/>
      <c r="B4" s="324" t="s">
        <v>1120</v>
      </c>
      <c r="C4" s="313"/>
      <c r="D4" s="313"/>
      <c r="E4" s="313"/>
      <c r="F4" s="313"/>
      <c r="G4" s="313"/>
      <c r="H4" s="313"/>
    </row>
    <row r="5" spans="1:8" ht="13.5" customHeight="1">
      <c r="A5" s="4"/>
      <c r="B5" s="330" t="s">
        <v>70</v>
      </c>
      <c r="C5" s="313"/>
      <c r="D5" s="313"/>
      <c r="E5" s="313"/>
      <c r="F5" s="313"/>
      <c r="G5" s="313"/>
      <c r="H5" s="313"/>
    </row>
    <row r="6" spans="1:8" ht="13.5" customHeight="1">
      <c r="A6" s="4"/>
      <c r="B6" s="329" t="s">
        <v>71</v>
      </c>
      <c r="C6" s="313"/>
      <c r="D6" s="313"/>
      <c r="E6" s="313"/>
      <c r="F6" s="313"/>
      <c r="G6" s="313"/>
      <c r="H6" s="313"/>
    </row>
    <row r="7" spans="1:8" ht="14.25" customHeight="1">
      <c r="A7" s="4"/>
      <c r="B7" s="330" t="s">
        <v>72</v>
      </c>
      <c r="C7" s="313"/>
      <c r="D7" s="313"/>
      <c r="E7" s="313"/>
      <c r="F7" s="313"/>
      <c r="G7" s="313"/>
      <c r="H7" s="313"/>
    </row>
    <row r="8" spans="1:8" ht="18" customHeight="1">
      <c r="A8" s="4"/>
      <c r="B8" s="330" t="s">
        <v>73</v>
      </c>
      <c r="C8" s="313"/>
      <c r="D8" s="313"/>
      <c r="E8" s="313"/>
      <c r="F8" s="313"/>
      <c r="G8" s="313"/>
      <c r="H8" s="313"/>
    </row>
    <row r="9" spans="1:8" ht="12.75" customHeight="1">
      <c r="A9" s="4"/>
      <c r="B9" s="326"/>
      <c r="C9" s="325" t="s">
        <v>74</v>
      </c>
      <c r="D9" s="316"/>
      <c r="E9" s="317"/>
      <c r="F9" s="325" t="s">
        <v>75</v>
      </c>
      <c r="G9" s="316"/>
      <c r="H9" s="317"/>
    </row>
    <row r="10" spans="1:8" ht="12.75" customHeight="1">
      <c r="A10" s="4"/>
      <c r="B10" s="327"/>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1139</v>
      </c>
      <c r="C12" s="39">
        <v>483</v>
      </c>
      <c r="D12" s="40">
        <v>836</v>
      </c>
      <c r="E12" s="40">
        <v>4</v>
      </c>
      <c r="F12" s="40">
        <v>5</v>
      </c>
      <c r="G12" s="40">
        <v>7</v>
      </c>
      <c r="H12" s="40">
        <v>2</v>
      </c>
    </row>
    <row r="13" spans="1:8" ht="12.75" customHeight="1">
      <c r="A13" s="4"/>
      <c r="B13" s="41" t="s">
        <v>80</v>
      </c>
      <c r="C13" s="40"/>
      <c r="D13" s="40"/>
      <c r="E13" s="40"/>
      <c r="F13" s="40"/>
      <c r="G13" s="40"/>
      <c r="H13" s="40"/>
    </row>
    <row r="14" spans="1:8" ht="12.75" customHeight="1">
      <c r="A14" s="4"/>
      <c r="B14" s="41" t="s">
        <v>81</v>
      </c>
      <c r="C14" s="40">
        <f>105+1324</f>
        <v>1429</v>
      </c>
      <c r="D14" s="40">
        <f>168+2449</f>
        <v>2617</v>
      </c>
      <c r="E14" s="40">
        <v>0</v>
      </c>
      <c r="F14" s="40">
        <f>35+300</f>
        <v>335</v>
      </c>
      <c r="G14" s="40">
        <f>62+430</f>
        <v>492</v>
      </c>
      <c r="H14" s="40">
        <v>1</v>
      </c>
    </row>
    <row r="15" spans="1:8" ht="12.75" customHeight="1">
      <c r="A15" s="4"/>
      <c r="B15" s="42" t="s">
        <v>82</v>
      </c>
      <c r="C15" s="43">
        <f t="shared" ref="C15:H15" si="0">SUM(C12:C14)</f>
        <v>1912</v>
      </c>
      <c r="D15" s="43">
        <f t="shared" si="0"/>
        <v>3453</v>
      </c>
      <c r="E15" s="43">
        <f t="shared" si="0"/>
        <v>4</v>
      </c>
      <c r="F15" s="43">
        <f t="shared" si="0"/>
        <v>340</v>
      </c>
      <c r="G15" s="43">
        <f t="shared" si="0"/>
        <v>499</v>
      </c>
      <c r="H15" s="43">
        <f t="shared" si="0"/>
        <v>3</v>
      </c>
    </row>
    <row r="16" spans="1:8" ht="12.75" customHeight="1">
      <c r="A16" s="4"/>
      <c r="B16" s="38" t="s">
        <v>83</v>
      </c>
      <c r="C16" s="40">
        <v>25</v>
      </c>
      <c r="D16" s="40">
        <v>67</v>
      </c>
      <c r="E16" s="40">
        <v>3</v>
      </c>
      <c r="F16" s="40">
        <v>45</v>
      </c>
      <c r="G16" s="40">
        <v>117</v>
      </c>
      <c r="H16" s="40">
        <v>0</v>
      </c>
    </row>
    <row r="17" spans="1:8" ht="12.75" customHeight="1">
      <c r="A17" s="4"/>
      <c r="B17" s="42" t="s">
        <v>84</v>
      </c>
      <c r="C17" s="43">
        <f t="shared" ref="C17:H17" si="1">SUM(C15:C16)</f>
        <v>1937</v>
      </c>
      <c r="D17" s="43">
        <f t="shared" si="1"/>
        <v>3520</v>
      </c>
      <c r="E17" s="43">
        <f t="shared" si="1"/>
        <v>7</v>
      </c>
      <c r="F17" s="43">
        <f t="shared" si="1"/>
        <v>385</v>
      </c>
      <c r="G17" s="43">
        <f t="shared" si="1"/>
        <v>616</v>
      </c>
      <c r="H17" s="43">
        <f t="shared" si="1"/>
        <v>3</v>
      </c>
    </row>
    <row r="18" spans="1:8" ht="12.75" customHeight="1">
      <c r="A18" s="4"/>
      <c r="B18" s="36" t="s">
        <v>85</v>
      </c>
      <c r="C18" s="44"/>
      <c r="D18" s="44"/>
      <c r="E18" s="44"/>
      <c r="F18" s="44"/>
      <c r="G18" s="44"/>
      <c r="H18" s="44"/>
    </row>
    <row r="19" spans="1:8" ht="12.75" customHeight="1">
      <c r="A19" s="4"/>
      <c r="B19" s="41" t="s">
        <v>86</v>
      </c>
      <c r="C19" s="45">
        <v>11</v>
      </c>
      <c r="D19" s="45">
        <v>10</v>
      </c>
      <c r="E19" s="45">
        <v>0</v>
      </c>
      <c r="F19" s="45">
        <v>14</v>
      </c>
      <c r="G19" s="45">
        <v>47</v>
      </c>
      <c r="H19" s="45">
        <v>0</v>
      </c>
    </row>
    <row r="20" spans="1:8" ht="12.75" customHeight="1">
      <c r="A20" s="4"/>
      <c r="B20" s="41" t="s">
        <v>81</v>
      </c>
      <c r="C20" s="45">
        <v>41</v>
      </c>
      <c r="D20" s="45">
        <v>174</v>
      </c>
      <c r="E20" s="45">
        <v>0</v>
      </c>
      <c r="F20" s="45">
        <v>59</v>
      </c>
      <c r="G20" s="45">
        <f>2+287</f>
        <v>289</v>
      </c>
      <c r="H20" s="45">
        <v>2</v>
      </c>
    </row>
    <row r="21" spans="1:8" ht="12.75" customHeight="1">
      <c r="A21" s="4"/>
      <c r="B21" s="38" t="s">
        <v>87</v>
      </c>
      <c r="C21" s="45">
        <v>0</v>
      </c>
      <c r="D21" s="45">
        <v>0</v>
      </c>
      <c r="E21" s="45">
        <v>0</v>
      </c>
      <c r="F21" s="45">
        <v>1</v>
      </c>
      <c r="G21" s="45">
        <v>29</v>
      </c>
      <c r="H21" s="45">
        <v>1</v>
      </c>
    </row>
    <row r="22" spans="1:8" ht="12.75" customHeight="1">
      <c r="A22" s="4"/>
      <c r="B22" s="42" t="s">
        <v>88</v>
      </c>
      <c r="C22" s="46">
        <f t="shared" ref="C22:H22" si="2">SUM(C19:C21)</f>
        <v>52</v>
      </c>
      <c r="D22" s="46">
        <f t="shared" si="2"/>
        <v>184</v>
      </c>
      <c r="E22" s="46">
        <f t="shared" si="2"/>
        <v>0</v>
      </c>
      <c r="F22" s="46">
        <f t="shared" si="2"/>
        <v>74</v>
      </c>
      <c r="G22" s="46">
        <f t="shared" si="2"/>
        <v>365</v>
      </c>
      <c r="H22" s="46">
        <f t="shared" si="2"/>
        <v>3</v>
      </c>
    </row>
    <row r="23" spans="1:8" ht="12.75" customHeight="1">
      <c r="A23" s="4"/>
      <c r="B23" s="42" t="s">
        <v>89</v>
      </c>
      <c r="C23" s="43">
        <f t="shared" ref="C23:H23" si="3">SUM(C17, C22)</f>
        <v>1989</v>
      </c>
      <c r="D23" s="43">
        <f t="shared" si="3"/>
        <v>3704</v>
      </c>
      <c r="E23" s="43">
        <f t="shared" si="3"/>
        <v>7</v>
      </c>
      <c r="F23" s="43">
        <f t="shared" si="3"/>
        <v>459</v>
      </c>
      <c r="G23" s="43">
        <f t="shared" si="3"/>
        <v>981</v>
      </c>
      <c r="H23" s="43">
        <f t="shared" si="3"/>
        <v>6</v>
      </c>
    </row>
    <row r="24" spans="1:8" ht="12.75" customHeight="1">
      <c r="A24" s="4"/>
      <c r="B24" s="47"/>
      <c r="C24" s="48"/>
      <c r="D24" s="49"/>
      <c r="E24" s="49"/>
      <c r="F24" s="49"/>
      <c r="G24" s="49"/>
      <c r="H24" s="49"/>
    </row>
    <row r="25" spans="1:8" ht="12.75" customHeight="1">
      <c r="A25" s="4"/>
      <c r="B25" s="50" t="s">
        <v>90</v>
      </c>
      <c r="C25" s="51">
        <f>SUM(C17:H17)</f>
        <v>6468</v>
      </c>
      <c r="G25" s="52"/>
      <c r="H25" s="52"/>
    </row>
    <row r="26" spans="1:8" ht="12.75" customHeight="1">
      <c r="A26" s="4"/>
      <c r="B26" s="50" t="s">
        <v>91</v>
      </c>
      <c r="C26" s="53">
        <f>SUM(C22:H22)</f>
        <v>678</v>
      </c>
      <c r="G26" s="52"/>
      <c r="H26" s="52"/>
    </row>
    <row r="27" spans="1:8" ht="12.75" customHeight="1">
      <c r="A27" s="4"/>
      <c r="B27" s="5" t="s">
        <v>92</v>
      </c>
      <c r="C27" s="54">
        <f>SUM(C25:C26)</f>
        <v>7146</v>
      </c>
      <c r="D27" s="5"/>
      <c r="E27" s="5"/>
      <c r="F27" s="5"/>
      <c r="G27" s="55"/>
      <c r="H27" s="55"/>
    </row>
    <row r="28" spans="1:8" ht="22.5" customHeight="1">
      <c r="A28" s="56" t="s">
        <v>93</v>
      </c>
      <c r="B28" s="328" t="s">
        <v>94</v>
      </c>
      <c r="C28" s="313"/>
      <c r="D28" s="313"/>
      <c r="E28" s="313"/>
      <c r="F28" s="313"/>
      <c r="G28" s="313"/>
      <c r="H28" s="313"/>
    </row>
    <row r="29" spans="1:8" ht="27.75" customHeight="1">
      <c r="A29" s="4"/>
      <c r="B29" s="324" t="s">
        <v>1121</v>
      </c>
      <c r="C29" s="313"/>
      <c r="D29" s="313"/>
      <c r="E29" s="313"/>
      <c r="F29" s="313"/>
      <c r="G29" s="313"/>
      <c r="H29" s="313"/>
    </row>
    <row r="30" spans="1:8" ht="15" customHeight="1">
      <c r="A30" s="4"/>
      <c r="B30" s="324" t="s">
        <v>1075</v>
      </c>
      <c r="C30" s="313"/>
      <c r="D30" s="313"/>
      <c r="E30" s="313"/>
      <c r="F30" s="313"/>
      <c r="G30" s="313"/>
      <c r="H30" s="313"/>
    </row>
    <row r="31" spans="1:8" ht="15.75" customHeight="1">
      <c r="A31" s="4"/>
      <c r="B31" s="324" t="s">
        <v>95</v>
      </c>
      <c r="C31" s="313"/>
      <c r="D31" s="313"/>
      <c r="E31" s="313"/>
      <c r="F31" s="313"/>
      <c r="G31" s="313"/>
      <c r="H31" s="313"/>
    </row>
    <row r="32" spans="1:8" ht="38.25" customHeight="1">
      <c r="A32" s="4"/>
      <c r="B32" s="324" t="s">
        <v>96</v>
      </c>
      <c r="C32" s="313"/>
      <c r="D32" s="313"/>
      <c r="E32" s="313"/>
      <c r="F32" s="313"/>
      <c r="G32" s="313"/>
      <c r="H32" s="313"/>
    </row>
    <row r="33" spans="1:8" ht="16.5" customHeight="1">
      <c r="A33" s="4"/>
      <c r="B33" s="324" t="s">
        <v>97</v>
      </c>
      <c r="C33" s="313"/>
      <c r="D33" s="313"/>
      <c r="E33" s="313"/>
      <c r="F33" s="313"/>
      <c r="G33" s="313"/>
      <c r="H33" s="313"/>
    </row>
    <row r="34" spans="1:8" ht="54.75" customHeight="1">
      <c r="A34" s="4"/>
      <c r="B34" s="324" t="s">
        <v>98</v>
      </c>
      <c r="C34" s="313"/>
      <c r="D34" s="313"/>
      <c r="E34" s="313"/>
      <c r="F34" s="313"/>
      <c r="G34" s="313"/>
      <c r="H34" s="313"/>
    </row>
    <row r="35" spans="1:8" ht="35.25" customHeight="1">
      <c r="A35" s="4"/>
      <c r="B35" s="347" t="s">
        <v>99</v>
      </c>
      <c r="C35" s="313"/>
      <c r="D35" s="313"/>
      <c r="E35" s="313"/>
      <c r="F35" s="313"/>
      <c r="G35" s="313"/>
      <c r="H35" s="313"/>
    </row>
    <row r="36" spans="1:8" ht="47.25" customHeight="1">
      <c r="A36" s="4"/>
      <c r="B36" s="324" t="s">
        <v>100</v>
      </c>
      <c r="C36" s="313"/>
      <c r="D36" s="313"/>
      <c r="E36" s="313"/>
      <c r="F36" s="313"/>
      <c r="G36" s="313"/>
      <c r="H36" s="313"/>
    </row>
    <row r="37" spans="1:8" ht="34.5" customHeight="1">
      <c r="A37" s="4"/>
      <c r="B37" s="324" t="s">
        <v>101</v>
      </c>
      <c r="C37" s="313"/>
      <c r="D37" s="313"/>
      <c r="E37" s="313"/>
      <c r="F37" s="313"/>
      <c r="G37" s="313"/>
      <c r="H37" s="313"/>
    </row>
    <row r="38" spans="1:8" ht="36.6" customHeight="1">
      <c r="A38" s="4"/>
      <c r="B38" s="334"/>
      <c r="C38" s="317"/>
      <c r="D38" s="288" t="s">
        <v>102</v>
      </c>
      <c r="E38" s="290" t="s">
        <v>103</v>
      </c>
      <c r="F38" s="288" t="s">
        <v>104</v>
      </c>
    </row>
    <row r="39" spans="1:8" ht="12.75" customHeight="1">
      <c r="A39" s="4"/>
      <c r="B39" s="335" t="s">
        <v>1076</v>
      </c>
      <c r="C39" s="317"/>
      <c r="D39" s="57">
        <v>22</v>
      </c>
      <c r="E39" s="57">
        <v>185</v>
      </c>
      <c r="F39" s="57">
        <v>199</v>
      </c>
    </row>
    <row r="40" spans="1:8" ht="12.75" customHeight="1">
      <c r="A40" s="4"/>
      <c r="B40" s="333" t="s">
        <v>105</v>
      </c>
      <c r="C40" s="317"/>
      <c r="D40" s="57">
        <v>81</v>
      </c>
      <c r="E40" s="57">
        <v>328</v>
      </c>
      <c r="F40" s="57">
        <v>336</v>
      </c>
    </row>
    <row r="41" spans="1:8" ht="12.75" customHeight="1">
      <c r="A41" s="4"/>
      <c r="B41" s="331" t="s">
        <v>106</v>
      </c>
      <c r="C41" s="317"/>
      <c r="D41" s="57">
        <v>125</v>
      </c>
      <c r="E41" s="57">
        <v>485</v>
      </c>
      <c r="F41" s="57">
        <v>515</v>
      </c>
    </row>
    <row r="42" spans="1:8" ht="12.75" customHeight="1">
      <c r="A42" s="4"/>
      <c r="B42" s="331" t="s">
        <v>107</v>
      </c>
      <c r="C42" s="317"/>
      <c r="D42" s="57">
        <v>1031</v>
      </c>
      <c r="E42" s="57">
        <v>4769</v>
      </c>
      <c r="F42" s="57">
        <v>4940</v>
      </c>
    </row>
    <row r="43" spans="1:8" ht="15" customHeight="1">
      <c r="A43" s="4"/>
      <c r="B43" s="331" t="s">
        <v>108</v>
      </c>
      <c r="C43" s="317"/>
      <c r="D43" s="57">
        <v>9</v>
      </c>
      <c r="E43" s="57">
        <v>22</v>
      </c>
      <c r="F43" s="57">
        <v>22</v>
      </c>
    </row>
    <row r="44" spans="1:8" ht="12.75" customHeight="1">
      <c r="A44" s="4"/>
      <c r="B44" s="331" t="s">
        <v>109</v>
      </c>
      <c r="C44" s="317"/>
      <c r="D44" s="57">
        <v>21</v>
      </c>
      <c r="E44" s="57">
        <v>67</v>
      </c>
      <c r="F44" s="57">
        <v>69</v>
      </c>
    </row>
    <row r="45" spans="1:8" ht="26.25" customHeight="1">
      <c r="A45" s="4"/>
      <c r="B45" s="331" t="s">
        <v>110</v>
      </c>
      <c r="C45" s="317"/>
      <c r="D45" s="57">
        <v>0</v>
      </c>
      <c r="E45" s="57">
        <v>1</v>
      </c>
      <c r="F45" s="57">
        <v>1</v>
      </c>
    </row>
    <row r="46" spans="1:8" ht="12.75" customHeight="1">
      <c r="A46" s="4"/>
      <c r="B46" s="331" t="s">
        <v>111</v>
      </c>
      <c r="C46" s="317"/>
      <c r="D46" s="57">
        <v>43</v>
      </c>
      <c r="E46" s="57">
        <v>214</v>
      </c>
      <c r="F46" s="57">
        <v>218</v>
      </c>
    </row>
    <row r="47" spans="1:8" ht="12.75" customHeight="1">
      <c r="A47" s="4"/>
      <c r="B47" s="331" t="s">
        <v>112</v>
      </c>
      <c r="C47" s="317"/>
      <c r="D47" s="57">
        <v>5</v>
      </c>
      <c r="E47" s="57">
        <v>140</v>
      </c>
      <c r="F47" s="57">
        <v>168</v>
      </c>
    </row>
    <row r="48" spans="1:8" ht="12.75" customHeight="1">
      <c r="A48" s="4"/>
      <c r="B48" s="332" t="s">
        <v>113</v>
      </c>
      <c r="C48" s="317"/>
      <c r="D48" s="58">
        <f>SUM(D39:D47)</f>
        <v>1337</v>
      </c>
      <c r="E48" s="58">
        <f t="shared" ref="E48:F48" si="4">SUM(E39:E47)</f>
        <v>6211</v>
      </c>
      <c r="F48" s="58">
        <f t="shared" si="4"/>
        <v>6468</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c r="G53" s="60"/>
      <c r="H53" s="60"/>
    </row>
    <row r="54" spans="1:28" ht="12.75" customHeight="1">
      <c r="A54" s="4"/>
      <c r="B54" s="1" t="s">
        <v>119</v>
      </c>
      <c r="C54" s="61">
        <v>1266</v>
      </c>
      <c r="G54" s="60"/>
      <c r="H54" s="60"/>
    </row>
    <row r="55" spans="1:28" ht="12.75" customHeight="1">
      <c r="A55" s="4"/>
      <c r="B55" s="1" t="s">
        <v>120</v>
      </c>
      <c r="C55" s="61"/>
      <c r="G55" s="60"/>
      <c r="H55" s="60"/>
    </row>
    <row r="56" spans="1:28" ht="12.75" customHeight="1">
      <c r="A56" s="4"/>
      <c r="B56" s="1" t="s">
        <v>121</v>
      </c>
      <c r="C56" s="61">
        <v>279</v>
      </c>
      <c r="G56" s="60"/>
      <c r="H56" s="60"/>
    </row>
    <row r="57" spans="1:28" ht="12.75" customHeight="1">
      <c r="A57" s="4"/>
      <c r="B57" s="1" t="s">
        <v>122</v>
      </c>
      <c r="C57" s="61">
        <v>7</v>
      </c>
      <c r="G57" s="60"/>
      <c r="H57" s="60"/>
    </row>
    <row r="58" spans="1:28" ht="12.75" customHeight="1">
      <c r="A58" s="4"/>
      <c r="B58" s="17" t="s">
        <v>123</v>
      </c>
      <c r="C58" s="61"/>
      <c r="G58" s="60"/>
      <c r="H58" s="60"/>
    </row>
    <row r="59" spans="1:28" ht="24.75" customHeight="1">
      <c r="A59" s="4"/>
      <c r="B59" s="17" t="s">
        <v>124</v>
      </c>
      <c r="C59" s="61">
        <v>4</v>
      </c>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4" t="s">
        <v>127</v>
      </c>
      <c r="C62" s="313"/>
      <c r="D62" s="313"/>
      <c r="E62" s="313"/>
      <c r="F62" s="313"/>
      <c r="G62" s="313"/>
      <c r="H62" s="313"/>
      <c r="I62" s="1"/>
      <c r="J62" s="1"/>
      <c r="K62" s="1"/>
      <c r="L62" s="1"/>
      <c r="M62" s="1"/>
      <c r="N62" s="1"/>
      <c r="O62" s="1"/>
      <c r="P62" s="1"/>
      <c r="Q62" s="1"/>
      <c r="R62" s="1"/>
      <c r="S62" s="1"/>
      <c r="T62" s="1"/>
      <c r="U62" s="1"/>
      <c r="V62" s="1"/>
      <c r="W62" s="1"/>
      <c r="X62" s="1"/>
      <c r="Y62" s="1"/>
      <c r="Z62" s="1"/>
      <c r="AA62" s="1"/>
      <c r="AB62" s="1"/>
    </row>
    <row r="63" spans="1:28" ht="46.5" customHeight="1">
      <c r="A63" s="2"/>
      <c r="B63" s="324" t="s">
        <v>128</v>
      </c>
      <c r="C63" s="313"/>
      <c r="D63" s="313"/>
      <c r="E63" s="313"/>
      <c r="F63" s="313"/>
      <c r="G63" s="313"/>
      <c r="H63" s="313"/>
      <c r="I63" s="1"/>
      <c r="J63" s="1"/>
      <c r="K63" s="1"/>
      <c r="L63" s="1"/>
      <c r="M63" s="1"/>
      <c r="N63" s="1"/>
      <c r="O63" s="1"/>
      <c r="P63" s="1"/>
      <c r="Q63" s="1"/>
      <c r="R63" s="1"/>
      <c r="S63" s="1"/>
      <c r="T63" s="1"/>
      <c r="U63" s="1"/>
      <c r="V63" s="1"/>
      <c r="W63" s="1"/>
      <c r="X63" s="1"/>
      <c r="Y63" s="1"/>
      <c r="Z63" s="1"/>
      <c r="AA63" s="1"/>
      <c r="AB63" s="1"/>
    </row>
    <row r="64" spans="1:28" ht="54.75" customHeight="1">
      <c r="A64" s="2"/>
      <c r="B64" s="324" t="s">
        <v>1136</v>
      </c>
      <c r="C64" s="313"/>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3"/>
    </row>
    <row r="65" spans="1:28" ht="54.75" customHeight="1">
      <c r="A65" s="2"/>
      <c r="B65" s="313"/>
      <c r="C65" s="313"/>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row>
    <row r="66" spans="1:28" ht="41.25" customHeight="1">
      <c r="A66" s="2"/>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row>
    <row r="67" spans="1:28" ht="27.75" customHeight="1">
      <c r="A67" s="2"/>
      <c r="B67" s="340" t="s">
        <v>129</v>
      </c>
      <c r="C67" s="313"/>
      <c r="D67" s="313"/>
      <c r="E67" s="313"/>
      <c r="F67" s="313"/>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2" t="s">
        <v>1122</v>
      </c>
      <c r="C68" s="313"/>
      <c r="D68" s="313"/>
      <c r="E68" s="313"/>
      <c r="F68" s="313"/>
      <c r="G68" s="313"/>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39" t="s">
        <v>1130</v>
      </c>
      <c r="C69" s="306"/>
      <c r="D69" s="306"/>
      <c r="E69" s="306"/>
      <c r="F69" s="306"/>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1"/>
      <c r="C70" s="342" t="s">
        <v>131</v>
      </c>
      <c r="D70" s="342" t="s">
        <v>132</v>
      </c>
      <c r="E70" s="342" t="s">
        <v>133</v>
      </c>
      <c r="F70" s="342" t="s">
        <v>134</v>
      </c>
      <c r="G70" s="32"/>
      <c r="H70" s="32"/>
      <c r="I70" s="32"/>
      <c r="J70" s="32"/>
      <c r="K70" s="32"/>
      <c r="L70" s="32"/>
      <c r="M70" s="32"/>
      <c r="N70" s="32"/>
      <c r="O70" s="32"/>
      <c r="P70" s="32"/>
      <c r="Q70" s="32"/>
      <c r="R70" s="32"/>
      <c r="S70" s="32"/>
      <c r="T70" s="32"/>
      <c r="U70" s="32"/>
      <c r="V70" s="32"/>
    </row>
    <row r="71" spans="1:28" ht="24" customHeight="1">
      <c r="A71" s="2"/>
      <c r="B71" s="327"/>
      <c r="C71" s="327"/>
      <c r="D71" s="327"/>
      <c r="E71" s="327"/>
      <c r="F71" s="327"/>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1123</v>
      </c>
      <c r="C72" s="38">
        <v>479</v>
      </c>
      <c r="D72" s="38">
        <v>322</v>
      </c>
      <c r="E72" s="38">
        <v>545</v>
      </c>
      <c r="F72" s="38">
        <f t="shared" ref="F72:F78" si="5">SUM(C72:E72)</f>
        <v>1346</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1124</v>
      </c>
      <c r="C73" s="38">
        <v>1</v>
      </c>
      <c r="D73" s="38"/>
      <c r="E73" s="38"/>
      <c r="F73" s="38">
        <f t="shared" si="5"/>
        <v>1</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1125</v>
      </c>
      <c r="C74" s="38">
        <f t="shared" ref="C74:E74" si="6">(C72-C73)</f>
        <v>478</v>
      </c>
      <c r="D74" s="38">
        <f t="shared" si="6"/>
        <v>322</v>
      </c>
      <c r="E74" s="38">
        <f t="shared" si="6"/>
        <v>545</v>
      </c>
      <c r="F74" s="38">
        <f t="shared" si="5"/>
        <v>1345</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1126</v>
      </c>
      <c r="C75" s="38">
        <f>1+11+44</f>
        <v>56</v>
      </c>
      <c r="D75" s="38">
        <f>1+2+64</f>
        <v>67</v>
      </c>
      <c r="E75" s="38">
        <f>3+14+137</f>
        <v>154</v>
      </c>
      <c r="F75" s="38">
        <f t="shared" si="5"/>
        <v>277</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1127</v>
      </c>
      <c r="C76" s="38">
        <v>101</v>
      </c>
      <c r="D76" s="38">
        <v>65</v>
      </c>
      <c r="E76" s="38">
        <v>134</v>
      </c>
      <c r="F76" s="38">
        <f t="shared" si="5"/>
        <v>300</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1128</v>
      </c>
      <c r="C77" s="38">
        <v>33</v>
      </c>
      <c r="D77" s="38">
        <v>32</v>
      </c>
      <c r="E77" s="38">
        <v>31</v>
      </c>
      <c r="F77" s="38">
        <f t="shared" si="5"/>
        <v>96</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E78" si="7">SUM(C75:C77)</f>
        <v>190</v>
      </c>
      <c r="D78" s="38">
        <f t="shared" si="7"/>
        <v>164</v>
      </c>
      <c r="E78" s="38">
        <f t="shared" si="7"/>
        <v>319</v>
      </c>
      <c r="F78" s="38">
        <f t="shared" si="5"/>
        <v>673</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1129</v>
      </c>
      <c r="C79" s="298">
        <f t="shared" ref="C79:F79" si="8">C78/C74</f>
        <v>0.39748953974895396</v>
      </c>
      <c r="D79" s="298">
        <f t="shared" si="8"/>
        <v>0.50931677018633537</v>
      </c>
      <c r="E79" s="298">
        <f t="shared" si="8"/>
        <v>0.58532110091743117</v>
      </c>
      <c r="F79" s="298">
        <f t="shared" si="8"/>
        <v>0.50037174721189592</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3" t="s">
        <v>130</v>
      </c>
      <c r="C81" s="313"/>
      <c r="D81" s="313"/>
      <c r="E81" s="313"/>
      <c r="F81" s="313"/>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6"/>
      <c r="C82" s="342" t="s">
        <v>131</v>
      </c>
      <c r="D82" s="342" t="s">
        <v>132</v>
      </c>
      <c r="E82" s="342" t="s">
        <v>133</v>
      </c>
      <c r="F82" s="342"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27"/>
      <c r="C83" s="327"/>
      <c r="D83" s="327"/>
      <c r="E83" s="327"/>
      <c r="F83" s="327"/>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v>516</v>
      </c>
      <c r="D84" s="72">
        <v>300</v>
      </c>
      <c r="E84" s="72">
        <v>741</v>
      </c>
      <c r="F84" s="11">
        <f t="shared" ref="F84:F90" si="9">SUM(C84:E84)</f>
        <v>1557</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1131</v>
      </c>
      <c r="C85" s="72"/>
      <c r="D85" s="72"/>
      <c r="E85" s="72">
        <v>1</v>
      </c>
      <c r="F85" s="11">
        <f t="shared" si="9"/>
        <v>1</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10">(C84-C85)</f>
        <v>516</v>
      </c>
      <c r="D86" s="11">
        <f t="shared" si="10"/>
        <v>300</v>
      </c>
      <c r="E86" s="11">
        <f t="shared" si="10"/>
        <v>740</v>
      </c>
      <c r="F86" s="11">
        <f t="shared" si="9"/>
        <v>1556</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v>61</v>
      </c>
      <c r="D87" s="72">
        <v>42</v>
      </c>
      <c r="E87" s="72">
        <v>121</v>
      </c>
      <c r="F87" s="11">
        <f t="shared" si="9"/>
        <v>224</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v>108</v>
      </c>
      <c r="D88" s="72">
        <v>74</v>
      </c>
      <c r="E88" s="72">
        <v>161</v>
      </c>
      <c r="F88" s="11">
        <f t="shared" si="9"/>
        <v>343</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1132</v>
      </c>
      <c r="C89" s="72">
        <v>33</v>
      </c>
      <c r="D89" s="72">
        <v>28</v>
      </c>
      <c r="E89" s="72">
        <v>33</v>
      </c>
      <c r="F89" s="11">
        <f t="shared" si="9"/>
        <v>94</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f t="shared" ref="C90:E90" si="11">SUM(C87:C89)</f>
        <v>202</v>
      </c>
      <c r="D90" s="11">
        <f t="shared" si="11"/>
        <v>144</v>
      </c>
      <c r="E90" s="11">
        <f t="shared" si="11"/>
        <v>315</v>
      </c>
      <c r="F90" s="11">
        <f t="shared" si="9"/>
        <v>661</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297">
        <f t="shared" ref="C91:F91" si="12">C90/C86</f>
        <v>0.39147286821705424</v>
      </c>
      <c r="D91" s="297">
        <f t="shared" si="12"/>
        <v>0.48</v>
      </c>
      <c r="E91" s="297">
        <f t="shared" si="12"/>
        <v>0.42567567567567566</v>
      </c>
      <c r="F91" s="297">
        <f t="shared" si="12"/>
        <v>0.42480719794344474</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4" t="s">
        <v>1133</v>
      </c>
      <c r="C93" s="313"/>
      <c r="D93" s="313"/>
      <c r="E93" s="313"/>
      <c r="F93" s="313"/>
      <c r="G93" s="313"/>
      <c r="H93" s="313"/>
    </row>
    <row r="94" spans="1:28" ht="12.75" customHeight="1">
      <c r="A94" s="2"/>
      <c r="B94" s="345"/>
      <c r="C94" s="316"/>
      <c r="D94" s="316"/>
      <c r="E94" s="317"/>
      <c r="F94" s="74" t="s">
        <v>1134</v>
      </c>
      <c r="G94" s="74" t="s">
        <v>151</v>
      </c>
    </row>
    <row r="95" spans="1:28" ht="23.25" customHeight="1">
      <c r="A95" s="4" t="s">
        <v>152</v>
      </c>
      <c r="B95" s="336" t="s">
        <v>153</v>
      </c>
      <c r="C95" s="316"/>
      <c r="D95" s="316"/>
      <c r="E95" s="316"/>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44" t="s">
        <v>155</v>
      </c>
      <c r="C96" s="316"/>
      <c r="D96" s="316"/>
      <c r="E96" s="316"/>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36" t="s">
        <v>157</v>
      </c>
      <c r="C97" s="316"/>
      <c r="D97" s="316"/>
      <c r="E97" s="316"/>
      <c r="F97" s="45">
        <f t="shared" ref="F97:G97" si="13">F95-F96</f>
        <v>0</v>
      </c>
      <c r="G97" s="45">
        <f t="shared" si="13"/>
        <v>0</v>
      </c>
      <c r="H97" s="1"/>
      <c r="I97" s="1"/>
      <c r="J97" s="1"/>
      <c r="K97" s="1"/>
      <c r="L97" s="1"/>
      <c r="M97" s="1"/>
      <c r="N97" s="1"/>
      <c r="O97" s="1"/>
      <c r="P97" s="1"/>
      <c r="Q97" s="1"/>
      <c r="R97" s="1"/>
      <c r="S97" s="1"/>
      <c r="T97" s="1"/>
      <c r="U97" s="1"/>
      <c r="V97" s="1"/>
      <c r="W97" s="1"/>
      <c r="X97" s="1"/>
      <c r="Y97" s="1"/>
      <c r="Z97" s="1"/>
      <c r="AA97" s="1"/>
    </row>
    <row r="98" spans="1:27" ht="16.5" customHeight="1">
      <c r="A98" s="4" t="s">
        <v>158</v>
      </c>
      <c r="B98" s="336" t="s">
        <v>159</v>
      </c>
      <c r="C98" s="316"/>
      <c r="D98" s="316"/>
      <c r="E98" s="316"/>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36" t="s">
        <v>161</v>
      </c>
      <c r="C99" s="316"/>
      <c r="D99" s="316"/>
      <c r="E99" s="316"/>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36" t="s">
        <v>163</v>
      </c>
      <c r="C100" s="316"/>
      <c r="D100" s="316"/>
      <c r="E100" s="316"/>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36" t="s">
        <v>165</v>
      </c>
      <c r="C101" s="316"/>
      <c r="D101" s="316"/>
      <c r="E101" s="316"/>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36" t="s">
        <v>167</v>
      </c>
      <c r="C102" s="316"/>
      <c r="D102" s="316"/>
      <c r="E102" s="316"/>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36" t="s">
        <v>169</v>
      </c>
      <c r="C103" s="316"/>
      <c r="D103" s="316"/>
      <c r="E103" s="316"/>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36" t="s">
        <v>171</v>
      </c>
      <c r="C104" s="316"/>
      <c r="D104" s="316"/>
      <c r="E104" s="316"/>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2" t="s">
        <v>173</v>
      </c>
      <c r="C106" s="313"/>
      <c r="D106" s="313"/>
      <c r="E106" s="313"/>
      <c r="F106" s="313"/>
      <c r="G106" s="313"/>
      <c r="H106" s="313"/>
    </row>
    <row r="107" spans="1:27" ht="18" customHeight="1">
      <c r="A107" s="2"/>
      <c r="B107" s="312" t="s">
        <v>174</v>
      </c>
      <c r="C107" s="313"/>
      <c r="D107" s="313"/>
      <c r="E107" s="313"/>
      <c r="F107" s="313"/>
      <c r="G107" s="313"/>
      <c r="H107" s="313"/>
    </row>
    <row r="108" spans="1:27" ht="88.5" customHeight="1">
      <c r="A108" s="2"/>
      <c r="B108" s="338" t="s">
        <v>175</v>
      </c>
      <c r="C108" s="306"/>
      <c r="D108" s="306"/>
      <c r="E108" s="306"/>
      <c r="F108" s="306"/>
      <c r="G108" s="306"/>
    </row>
    <row r="109" spans="1:27" ht="59.25" customHeight="1">
      <c r="A109" s="4" t="s">
        <v>176</v>
      </c>
      <c r="B109" s="312" t="s">
        <v>1143</v>
      </c>
      <c r="C109" s="313"/>
      <c r="D109" s="313"/>
      <c r="E109" s="313"/>
      <c r="F109" s="337"/>
      <c r="G109" s="76">
        <v>0.72399999999999998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sheetProtection algorithmName="SHA-512" hashValue="/rAZOp8P1uKC8+2Q6Qd4qiUgXpglxXFaYz7njXdrBTtFy9JgD9UYq2TpLqS57rWNQpoPhxLFX2iQofDLjBqmXg==" saltValue="FJhzIUV2nlxtCu2uA+pdTA==" spinCount="100000" sheet="1" objects="1" scenarios="1"/>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2" orientation="portrait" r:id="rId2"/>
  <headerFooter>
    <oddHeader>&amp;LCommon Data Set 2021-2022</oddHeader>
    <oddFooter>&amp;LCDS-B&amp;RPage &amp;P</oddFooter>
  </headerFooter>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showRowColHeaders="0" showRuler="0" view="pageLayout" zoomScaleNormal="100" workbookViewId="0">
      <selection activeCell="G347" sqref="G347"/>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09" t="s">
        <v>1077</v>
      </c>
      <c r="B1" s="310"/>
      <c r="C1" s="310"/>
      <c r="D1" s="310"/>
      <c r="E1" s="310"/>
      <c r="F1" s="311"/>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48" t="s">
        <v>178</v>
      </c>
      <c r="B3" s="312" t="s">
        <v>1078</v>
      </c>
      <c r="C3" s="313"/>
      <c r="D3" s="313"/>
      <c r="E3" s="313"/>
      <c r="F3" s="313"/>
      <c r="G3" s="1"/>
      <c r="H3" s="1"/>
      <c r="I3" s="1"/>
      <c r="J3" s="1"/>
      <c r="K3" s="1"/>
      <c r="L3" s="1"/>
      <c r="M3" s="1"/>
      <c r="N3" s="1"/>
      <c r="O3" s="1"/>
      <c r="P3" s="1"/>
      <c r="Q3" s="1"/>
      <c r="R3" s="1"/>
      <c r="S3" s="1"/>
      <c r="T3" s="1"/>
      <c r="U3" s="1"/>
      <c r="V3" s="1"/>
      <c r="W3" s="1"/>
      <c r="X3" s="1"/>
      <c r="Y3" s="1"/>
      <c r="Z3" s="1"/>
    </row>
    <row r="4" spans="1:26" ht="19.5" customHeight="1">
      <c r="A4" s="313"/>
      <c r="B4" s="313"/>
      <c r="C4" s="313"/>
      <c r="D4" s="313"/>
      <c r="E4" s="313"/>
      <c r="F4" s="313"/>
      <c r="G4" s="1"/>
      <c r="H4" s="1"/>
      <c r="I4" s="1"/>
      <c r="J4" s="1"/>
      <c r="K4" s="1"/>
      <c r="L4" s="1"/>
      <c r="M4" s="1"/>
      <c r="N4" s="1"/>
      <c r="O4" s="1"/>
      <c r="P4" s="1"/>
      <c r="Q4" s="1"/>
      <c r="R4" s="1"/>
      <c r="S4" s="1"/>
      <c r="T4" s="1"/>
      <c r="U4" s="1"/>
      <c r="V4" s="1"/>
      <c r="W4" s="1"/>
      <c r="X4" s="1"/>
      <c r="Y4" s="1"/>
      <c r="Z4" s="1"/>
    </row>
    <row r="5" spans="1:26" ht="15.75" customHeight="1">
      <c r="A5" s="77"/>
      <c r="B5" s="324" t="s">
        <v>179</v>
      </c>
      <c r="C5" s="313"/>
      <c r="D5" s="313"/>
      <c r="E5" s="313"/>
      <c r="F5" s="313"/>
      <c r="G5" s="1"/>
      <c r="H5" s="1"/>
      <c r="I5" s="1"/>
      <c r="J5" s="1"/>
      <c r="K5" s="1"/>
      <c r="L5" s="1"/>
      <c r="M5" s="1"/>
      <c r="N5" s="1"/>
      <c r="O5" s="1"/>
      <c r="P5" s="1"/>
      <c r="Q5" s="1"/>
      <c r="R5" s="1"/>
      <c r="S5" s="1"/>
      <c r="T5" s="1"/>
      <c r="U5" s="1"/>
      <c r="V5" s="1"/>
      <c r="W5" s="1"/>
      <c r="X5" s="1"/>
      <c r="Y5" s="1"/>
      <c r="Z5" s="1"/>
    </row>
    <row r="6" spans="1:26" ht="56.25" customHeight="1">
      <c r="A6" s="78"/>
      <c r="B6" s="324" t="s">
        <v>180</v>
      </c>
      <c r="C6" s="313"/>
      <c r="D6" s="313"/>
      <c r="E6" s="313"/>
      <c r="F6" s="313"/>
      <c r="G6" s="1"/>
      <c r="H6" s="1"/>
      <c r="I6" s="1"/>
      <c r="J6" s="1"/>
      <c r="K6" s="1"/>
      <c r="L6" s="1"/>
      <c r="M6" s="1"/>
      <c r="N6" s="1"/>
      <c r="O6" s="1"/>
      <c r="P6" s="1"/>
      <c r="Q6" s="1"/>
      <c r="R6" s="1"/>
      <c r="S6" s="1"/>
      <c r="T6" s="1"/>
      <c r="U6" s="1"/>
      <c r="V6" s="1"/>
      <c r="W6" s="1"/>
      <c r="X6" s="1"/>
      <c r="Y6" s="1"/>
      <c r="Z6" s="1"/>
    </row>
    <row r="7" spans="1:26" ht="25.9" customHeight="1">
      <c r="A7" s="2"/>
      <c r="B7" s="324" t="s">
        <v>1074</v>
      </c>
      <c r="C7" s="313"/>
      <c r="D7" s="313"/>
      <c r="E7" s="313"/>
      <c r="F7" s="313"/>
      <c r="G7" s="1"/>
      <c r="H7" s="1"/>
      <c r="I7" s="1"/>
      <c r="J7" s="1"/>
      <c r="K7" s="1"/>
      <c r="L7" s="1"/>
      <c r="M7" s="1"/>
      <c r="N7" s="1"/>
      <c r="O7" s="1"/>
      <c r="P7" s="1"/>
      <c r="Q7" s="1"/>
      <c r="R7" s="1"/>
      <c r="S7" s="1"/>
      <c r="T7" s="1"/>
      <c r="U7" s="1"/>
      <c r="V7" s="1"/>
      <c r="W7" s="1"/>
      <c r="X7" s="1"/>
      <c r="Y7" s="1"/>
      <c r="Z7" s="1"/>
    </row>
    <row r="8" spans="1:26" ht="30" customHeight="1">
      <c r="A8" s="2"/>
      <c r="B8" s="324" t="s">
        <v>72</v>
      </c>
      <c r="C8" s="313"/>
      <c r="D8" s="313"/>
      <c r="E8" s="313"/>
      <c r="F8" s="313"/>
      <c r="G8" s="1"/>
      <c r="H8" s="1"/>
      <c r="I8" s="1"/>
      <c r="J8" s="1"/>
      <c r="K8" s="1"/>
      <c r="L8" s="1"/>
      <c r="M8" s="1"/>
      <c r="N8" s="1"/>
      <c r="O8" s="1"/>
      <c r="P8" s="1"/>
      <c r="Q8" s="1"/>
      <c r="R8" s="1"/>
      <c r="S8" s="1"/>
      <c r="T8" s="1"/>
      <c r="U8" s="1"/>
      <c r="V8" s="1"/>
      <c r="W8" s="1"/>
      <c r="X8" s="1"/>
      <c r="Y8" s="1"/>
      <c r="Z8" s="1"/>
    </row>
    <row r="9" spans="1:26" ht="46.5" customHeight="1">
      <c r="A9" s="2"/>
      <c r="B9" s="324" t="s">
        <v>1073</v>
      </c>
      <c r="C9" s="313"/>
      <c r="D9" s="313"/>
      <c r="E9" s="313"/>
      <c r="F9" s="313"/>
      <c r="G9" s="1"/>
      <c r="H9" s="1"/>
      <c r="I9" s="1"/>
      <c r="J9" s="1"/>
      <c r="K9" s="1"/>
      <c r="L9" s="1"/>
      <c r="M9" s="1"/>
      <c r="N9" s="1"/>
      <c r="O9" s="1"/>
      <c r="P9" s="1"/>
      <c r="Q9" s="1"/>
      <c r="R9" s="1"/>
      <c r="S9" s="1"/>
      <c r="T9" s="1"/>
      <c r="U9" s="1"/>
      <c r="V9" s="1"/>
      <c r="W9" s="1"/>
      <c r="X9" s="1"/>
      <c r="Y9" s="1"/>
      <c r="Z9" s="1"/>
    </row>
    <row r="10" spans="1:26" ht="12.75" customHeight="1">
      <c r="A10" s="4"/>
      <c r="B10" s="318" t="s">
        <v>1079</v>
      </c>
      <c r="C10" s="316"/>
      <c r="D10" s="317"/>
      <c r="E10" s="11">
        <v>3336</v>
      </c>
      <c r="F10" s="1"/>
      <c r="G10" s="1"/>
      <c r="H10" s="1"/>
      <c r="I10" s="1"/>
      <c r="J10" s="1"/>
      <c r="K10" s="1"/>
      <c r="L10" s="1"/>
      <c r="M10" s="1"/>
      <c r="N10" s="1"/>
      <c r="O10" s="1"/>
      <c r="P10" s="1"/>
      <c r="Q10" s="1"/>
      <c r="R10" s="1"/>
      <c r="S10" s="1"/>
      <c r="T10" s="1"/>
      <c r="U10" s="1"/>
      <c r="V10" s="1"/>
      <c r="W10" s="1"/>
      <c r="X10" s="1"/>
      <c r="Y10" s="1"/>
      <c r="Z10" s="1"/>
    </row>
    <row r="11" spans="1:26" ht="12.75" customHeight="1">
      <c r="A11" s="4"/>
      <c r="B11" s="335" t="s">
        <v>1080</v>
      </c>
      <c r="C11" s="316"/>
      <c r="D11" s="317"/>
      <c r="E11" s="19">
        <v>5968</v>
      </c>
      <c r="F11" s="1"/>
      <c r="G11" s="1"/>
      <c r="H11" s="1"/>
      <c r="I11" s="1"/>
      <c r="J11" s="1"/>
      <c r="K11" s="1"/>
      <c r="L11" s="1"/>
      <c r="M11" s="1"/>
      <c r="N11" s="1"/>
      <c r="O11" s="1"/>
      <c r="P11" s="1"/>
      <c r="Q11" s="1"/>
      <c r="R11" s="1"/>
      <c r="S11" s="1"/>
      <c r="T11" s="1"/>
      <c r="U11" s="1"/>
      <c r="V11" s="1"/>
      <c r="W11" s="1"/>
      <c r="X11" s="1"/>
      <c r="Y11" s="1"/>
      <c r="Z11" s="1"/>
    </row>
    <row r="12" spans="1:26" ht="12.75" customHeight="1">
      <c r="A12" s="4"/>
      <c r="B12" s="335" t="s">
        <v>1147</v>
      </c>
      <c r="C12" s="316"/>
      <c r="D12" s="317"/>
      <c r="E12" s="19">
        <v>26</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35" t="s">
        <v>1081</v>
      </c>
      <c r="C14" s="316"/>
      <c r="D14" s="317"/>
      <c r="E14" s="19">
        <v>2510</v>
      </c>
      <c r="F14" s="1"/>
      <c r="G14" s="1"/>
      <c r="H14" s="1"/>
      <c r="I14" s="1"/>
      <c r="J14" s="1"/>
      <c r="K14" s="1"/>
      <c r="L14" s="1"/>
      <c r="M14" s="1"/>
      <c r="N14" s="1"/>
      <c r="O14" s="1"/>
      <c r="P14" s="1"/>
      <c r="Q14" s="1"/>
      <c r="R14" s="1"/>
      <c r="S14" s="1"/>
      <c r="T14" s="1"/>
      <c r="U14" s="1"/>
      <c r="V14" s="1"/>
      <c r="W14" s="1"/>
      <c r="X14" s="1"/>
      <c r="Y14" s="1"/>
      <c r="Z14" s="1"/>
    </row>
    <row r="15" spans="1:26" ht="12.75" customHeight="1">
      <c r="A15" s="4"/>
      <c r="B15" s="335" t="s">
        <v>1082</v>
      </c>
      <c r="C15" s="316"/>
      <c r="D15" s="317"/>
      <c r="E15" s="19">
        <v>4601</v>
      </c>
      <c r="F15" s="1"/>
      <c r="G15" s="1"/>
      <c r="H15" s="1"/>
      <c r="I15" s="1"/>
      <c r="J15" s="1"/>
      <c r="K15" s="1"/>
      <c r="L15" s="1"/>
      <c r="M15" s="1"/>
      <c r="N15" s="1"/>
      <c r="O15" s="1"/>
      <c r="P15" s="1"/>
      <c r="Q15" s="1"/>
      <c r="R15" s="1"/>
      <c r="S15" s="1"/>
      <c r="T15" s="1"/>
      <c r="U15" s="1"/>
      <c r="V15" s="1"/>
      <c r="W15" s="1"/>
      <c r="X15" s="1"/>
      <c r="Y15" s="1"/>
      <c r="Z15" s="1"/>
    </row>
    <row r="16" spans="1:26" ht="12.75" customHeight="1">
      <c r="A16" s="4"/>
      <c r="B16" s="335" t="s">
        <v>1148</v>
      </c>
      <c r="C16" s="316"/>
      <c r="D16" s="317"/>
      <c r="E16" s="19">
        <v>14</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35" t="s">
        <v>1083</v>
      </c>
      <c r="C18" s="316"/>
      <c r="D18" s="317"/>
      <c r="E18" s="19">
        <v>483</v>
      </c>
      <c r="F18" s="1"/>
      <c r="G18" s="1"/>
      <c r="H18" s="1"/>
      <c r="I18" s="1"/>
      <c r="J18" s="1"/>
      <c r="K18" s="1"/>
      <c r="L18" s="1"/>
      <c r="M18" s="1"/>
      <c r="N18" s="1"/>
      <c r="O18" s="1"/>
      <c r="P18" s="1"/>
      <c r="Q18" s="1"/>
      <c r="R18" s="1"/>
      <c r="S18" s="1"/>
      <c r="T18" s="1"/>
      <c r="U18" s="1"/>
      <c r="V18" s="1"/>
      <c r="W18" s="1"/>
      <c r="X18" s="1"/>
      <c r="Y18" s="1"/>
      <c r="Z18" s="1"/>
    </row>
    <row r="19" spans="1:26" ht="12.75" customHeight="1">
      <c r="A19" s="4"/>
      <c r="B19" s="335" t="s">
        <v>1084</v>
      </c>
      <c r="C19" s="316"/>
      <c r="D19" s="317"/>
      <c r="E19" s="19">
        <v>5</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50" t="s">
        <v>1085</v>
      </c>
      <c r="C21" s="316"/>
      <c r="D21" s="317"/>
      <c r="E21" s="19">
        <v>836</v>
      </c>
      <c r="F21" s="1"/>
      <c r="G21" s="1"/>
      <c r="H21" s="1"/>
      <c r="I21" s="1"/>
      <c r="J21" s="1"/>
      <c r="K21" s="1"/>
      <c r="L21" s="1"/>
      <c r="M21" s="1"/>
      <c r="N21" s="1"/>
      <c r="O21" s="1"/>
      <c r="P21" s="1"/>
      <c r="Q21" s="1"/>
      <c r="R21" s="1"/>
      <c r="S21" s="1"/>
      <c r="T21" s="1"/>
      <c r="U21" s="1"/>
      <c r="V21" s="1"/>
      <c r="W21" s="1"/>
      <c r="X21" s="1"/>
      <c r="Y21" s="1"/>
      <c r="Z21" s="1"/>
    </row>
    <row r="22" spans="1:26" ht="12.75" customHeight="1">
      <c r="A22" s="4"/>
      <c r="B22" s="335" t="s">
        <v>1086</v>
      </c>
      <c r="C22" s="316"/>
      <c r="D22" s="317"/>
      <c r="E22" s="19">
        <v>7</v>
      </c>
      <c r="F22" s="1"/>
      <c r="G22" s="1"/>
      <c r="H22" s="1"/>
      <c r="I22" s="1"/>
      <c r="J22" s="1"/>
      <c r="K22" s="1"/>
      <c r="L22" s="1"/>
      <c r="M22" s="1"/>
      <c r="N22" s="1"/>
      <c r="O22" s="1"/>
      <c r="P22" s="1"/>
      <c r="Q22" s="1"/>
      <c r="R22" s="1"/>
      <c r="S22" s="1"/>
      <c r="T22" s="1"/>
      <c r="U22" s="1"/>
      <c r="V22" s="1"/>
      <c r="W22" s="1"/>
      <c r="X22" s="1"/>
      <c r="Y22" s="1"/>
      <c r="Z22" s="1"/>
    </row>
    <row r="23" spans="1:26" ht="12.75" customHeight="1">
      <c r="A23" s="4"/>
      <c r="B23" s="294"/>
      <c r="C23" s="289"/>
      <c r="D23" s="289"/>
      <c r="E23" s="295"/>
      <c r="F23" s="291"/>
      <c r="G23" s="1"/>
      <c r="H23" s="1"/>
      <c r="I23" s="1"/>
      <c r="J23" s="1"/>
      <c r="K23" s="1"/>
      <c r="L23" s="1"/>
      <c r="M23" s="1"/>
      <c r="N23" s="1"/>
      <c r="O23" s="1"/>
      <c r="P23" s="1"/>
      <c r="Q23" s="1"/>
      <c r="R23" s="1"/>
      <c r="S23" s="1"/>
      <c r="T23" s="1"/>
      <c r="U23" s="1"/>
      <c r="V23" s="1"/>
      <c r="W23" s="1"/>
      <c r="X23" s="1"/>
      <c r="Y23" s="1"/>
      <c r="Z23" s="1"/>
    </row>
    <row r="24" spans="1:26" ht="12.75" customHeight="1">
      <c r="A24" s="4"/>
      <c r="B24" s="350" t="s">
        <v>1151</v>
      </c>
      <c r="C24" s="316"/>
      <c r="D24" s="317"/>
      <c r="E24" s="19">
        <v>4</v>
      </c>
      <c r="F24" s="1"/>
      <c r="G24" s="1"/>
      <c r="H24" s="1"/>
      <c r="I24" s="1"/>
      <c r="J24" s="1"/>
      <c r="K24" s="1"/>
      <c r="L24" s="1"/>
      <c r="M24" s="1"/>
      <c r="N24" s="1"/>
      <c r="O24" s="1"/>
      <c r="P24" s="1"/>
      <c r="Q24" s="1"/>
      <c r="R24" s="1"/>
      <c r="S24" s="1"/>
      <c r="T24" s="1"/>
      <c r="U24" s="1"/>
      <c r="V24" s="1"/>
      <c r="W24" s="1"/>
      <c r="X24" s="1"/>
      <c r="Y24" s="1"/>
      <c r="Z24" s="1"/>
    </row>
    <row r="25" spans="1:26" ht="12.75" customHeight="1">
      <c r="A25" s="4"/>
      <c r="B25" s="335" t="s">
        <v>1149</v>
      </c>
      <c r="C25" s="316"/>
      <c r="D25" s="317"/>
      <c r="E25" s="19">
        <v>2</v>
      </c>
      <c r="F25" s="1"/>
      <c r="G25" s="1"/>
      <c r="H25" s="1"/>
      <c r="I25" s="1"/>
      <c r="J25" s="1"/>
      <c r="K25" s="1"/>
      <c r="L25" s="1"/>
      <c r="M25" s="1"/>
      <c r="N25" s="1"/>
      <c r="O25" s="1"/>
      <c r="P25" s="1"/>
      <c r="Q25" s="1"/>
      <c r="R25" s="1"/>
      <c r="S25" s="1"/>
      <c r="T25" s="1"/>
      <c r="U25" s="1"/>
      <c r="V25" s="1"/>
      <c r="W25" s="1"/>
      <c r="X25" s="1"/>
      <c r="Y25" s="1"/>
      <c r="Z25" s="1"/>
    </row>
    <row r="26" spans="1:26" ht="12.75" customHeight="1">
      <c r="A26" s="4"/>
      <c r="B26" s="291"/>
      <c r="C26" s="292"/>
      <c r="D26" s="292"/>
      <c r="E26" s="293"/>
      <c r="F26" s="1"/>
      <c r="G26" s="1"/>
      <c r="H26" s="1"/>
      <c r="I26" s="1"/>
      <c r="J26" s="1"/>
      <c r="K26" s="1"/>
      <c r="L26" s="1"/>
      <c r="M26" s="1"/>
      <c r="N26" s="1"/>
      <c r="O26" s="1"/>
      <c r="P26" s="1"/>
      <c r="Q26" s="1"/>
      <c r="R26" s="1"/>
      <c r="S26" s="1"/>
      <c r="T26" s="1"/>
      <c r="U26" s="1"/>
      <c r="V26" s="1"/>
      <c r="W26" s="1"/>
      <c r="X26" s="1"/>
      <c r="Y26" s="1"/>
      <c r="Z26" s="1"/>
    </row>
    <row r="27" spans="1:26" ht="12.75" customHeight="1">
      <c r="A27" s="4"/>
      <c r="B27" s="371" t="s">
        <v>1152</v>
      </c>
      <c r="C27" s="372"/>
      <c r="D27" s="373"/>
      <c r="E27" s="19">
        <f>SUM(E10:E12)</f>
        <v>9330</v>
      </c>
      <c r="F27" s="1"/>
      <c r="G27" s="1"/>
      <c r="H27" s="1"/>
      <c r="I27" s="1"/>
      <c r="J27" s="1"/>
      <c r="K27" s="1"/>
      <c r="L27" s="1"/>
      <c r="M27" s="1"/>
      <c r="N27" s="1"/>
      <c r="O27" s="1"/>
      <c r="P27" s="1"/>
      <c r="Q27" s="1"/>
      <c r="R27" s="1"/>
      <c r="S27" s="1"/>
      <c r="T27" s="1"/>
      <c r="U27" s="1"/>
      <c r="V27" s="1"/>
      <c r="W27" s="1"/>
      <c r="X27" s="1"/>
      <c r="Y27" s="1"/>
      <c r="Z27" s="1"/>
    </row>
    <row r="28" spans="1:26" ht="12.75" customHeight="1">
      <c r="A28" s="4"/>
      <c r="B28" s="371" t="s">
        <v>1153</v>
      </c>
      <c r="C28" s="372"/>
      <c r="D28" s="373"/>
      <c r="E28" s="19">
        <f>SUM(E14:E16)</f>
        <v>7125</v>
      </c>
      <c r="F28" s="1"/>
      <c r="G28" s="1"/>
      <c r="H28" s="1"/>
      <c r="I28" s="1"/>
      <c r="J28" s="1"/>
      <c r="K28" s="1"/>
      <c r="L28" s="1"/>
      <c r="M28" s="1"/>
      <c r="N28" s="1"/>
      <c r="O28" s="1"/>
      <c r="P28" s="1"/>
      <c r="Q28" s="1"/>
      <c r="R28" s="1"/>
      <c r="S28" s="1"/>
      <c r="T28" s="1"/>
      <c r="U28" s="1"/>
      <c r="V28" s="1"/>
      <c r="W28" s="1"/>
      <c r="X28" s="1"/>
      <c r="Y28" s="1"/>
      <c r="Z28" s="1"/>
    </row>
    <row r="29" spans="1:26" ht="12.75" customHeight="1">
      <c r="A29" s="2"/>
      <c r="B29" s="371" t="s">
        <v>1154</v>
      </c>
      <c r="C29" s="372"/>
      <c r="D29" s="373"/>
      <c r="E29" s="19">
        <f>SUM(E18:E19,E21:E22,E24:E25)</f>
        <v>1337</v>
      </c>
      <c r="F29" s="1"/>
      <c r="G29" s="1"/>
      <c r="H29" s="1"/>
      <c r="I29" s="1"/>
      <c r="J29" s="1"/>
      <c r="K29" s="1"/>
      <c r="L29" s="1"/>
      <c r="M29" s="1"/>
      <c r="N29" s="1"/>
      <c r="O29" s="1"/>
      <c r="P29" s="1"/>
      <c r="Q29" s="1"/>
      <c r="R29" s="1"/>
      <c r="S29" s="1"/>
      <c r="T29" s="1"/>
      <c r="U29" s="1"/>
      <c r="V29" s="1"/>
      <c r="W29" s="1"/>
      <c r="X29" s="1"/>
      <c r="Y29" s="1"/>
      <c r="Z29" s="1"/>
    </row>
    <row r="30" spans="1:26" ht="12.75" customHeight="1">
      <c r="A30" s="2"/>
      <c r="B30" s="291"/>
      <c r="C30" s="292"/>
      <c r="D30" s="292"/>
      <c r="E30" s="293"/>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51" t="s">
        <v>1087</v>
      </c>
      <c r="C31" s="313"/>
      <c r="D31" s="313"/>
      <c r="E31" s="313"/>
      <c r="F31" s="313"/>
      <c r="G31" s="1"/>
      <c r="H31" s="1"/>
      <c r="I31" s="1"/>
      <c r="J31" s="1"/>
      <c r="K31" s="1"/>
      <c r="L31" s="1"/>
      <c r="M31" s="1"/>
      <c r="N31" s="1"/>
      <c r="O31" s="1"/>
      <c r="P31" s="1"/>
      <c r="Q31" s="1"/>
      <c r="R31" s="1"/>
      <c r="S31" s="1"/>
      <c r="T31" s="1"/>
      <c r="U31" s="1"/>
      <c r="V31" s="1"/>
      <c r="W31" s="1"/>
      <c r="X31" s="1"/>
      <c r="Y31" s="1"/>
      <c r="Z31" s="1"/>
    </row>
    <row r="32" spans="1:26" ht="16.5" customHeight="1">
      <c r="A32" s="4"/>
      <c r="B32" s="324" t="s">
        <v>182</v>
      </c>
      <c r="C32" s="313"/>
      <c r="D32" s="313"/>
      <c r="E32" s="313"/>
      <c r="F32" s="313"/>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54" t="s">
        <v>183</v>
      </c>
      <c r="C35" s="313"/>
      <c r="D35" s="19"/>
      <c r="E35" s="19" t="s">
        <v>1160</v>
      </c>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352" t="s">
        <v>184</v>
      </c>
      <c r="C37" s="313"/>
      <c r="D37" s="313"/>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353" t="s">
        <v>185</v>
      </c>
      <c r="C39" s="316"/>
      <c r="D39" s="317"/>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35" t="s">
        <v>186</v>
      </c>
      <c r="C40" s="316"/>
      <c r="D40" s="317"/>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35" t="s">
        <v>187</v>
      </c>
      <c r="C41" s="316"/>
      <c r="D41" s="317"/>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35" t="s">
        <v>188</v>
      </c>
      <c r="C42" s="316"/>
      <c r="D42" s="317"/>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363"/>
      <c r="C43" s="313"/>
      <c r="D43" s="313"/>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77" t="s">
        <v>190</v>
      </c>
      <c r="C45" s="337"/>
      <c r="D45" s="19"/>
      <c r="E45" s="19"/>
      <c r="F45" s="1"/>
      <c r="G45" s="1"/>
      <c r="H45" s="1"/>
      <c r="I45" s="1"/>
      <c r="J45" s="1"/>
      <c r="K45" s="1"/>
      <c r="L45" s="1"/>
      <c r="M45" s="1"/>
      <c r="N45" s="1"/>
      <c r="O45" s="1"/>
      <c r="P45" s="1"/>
      <c r="Q45" s="1"/>
      <c r="R45" s="1"/>
      <c r="S45" s="1"/>
      <c r="T45" s="1"/>
      <c r="U45" s="1"/>
      <c r="V45" s="1"/>
      <c r="W45" s="1"/>
      <c r="X45" s="1"/>
      <c r="Y45" s="1"/>
      <c r="Z45" s="1"/>
    </row>
    <row r="46" spans="1:26" ht="12.75" customHeight="1">
      <c r="A46" s="4"/>
      <c r="B46" s="377" t="s">
        <v>191</v>
      </c>
      <c r="C46" s="337"/>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24" t="s">
        <v>195</v>
      </c>
      <c r="C51" s="313"/>
      <c r="D51" s="313"/>
      <c r="E51" s="313"/>
      <c r="F51" s="313"/>
      <c r="G51" s="1"/>
      <c r="H51" s="1"/>
      <c r="I51" s="1"/>
      <c r="J51" s="1"/>
      <c r="K51" s="1"/>
      <c r="L51" s="1"/>
      <c r="M51" s="1"/>
      <c r="N51" s="1"/>
      <c r="O51" s="1"/>
      <c r="P51" s="1"/>
      <c r="Q51" s="1"/>
      <c r="R51" s="1"/>
      <c r="S51" s="1"/>
      <c r="T51" s="1"/>
      <c r="U51" s="1"/>
      <c r="V51" s="1"/>
      <c r="W51" s="1"/>
      <c r="X51" s="1"/>
      <c r="Y51" s="1"/>
      <c r="Z51" s="1"/>
    </row>
    <row r="52" spans="1:26" ht="14.25" customHeight="1">
      <c r="A52" s="19" t="s">
        <v>1160</v>
      </c>
      <c r="B52" s="369" t="s">
        <v>196</v>
      </c>
      <c r="C52" s="313"/>
      <c r="D52" s="313"/>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68" t="s">
        <v>197</v>
      </c>
      <c r="C53" s="313"/>
      <c r="D53" s="313"/>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69" t="s">
        <v>198</v>
      </c>
      <c r="C54" s="313"/>
      <c r="D54" s="313"/>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70" t="s">
        <v>200</v>
      </c>
      <c r="C56" s="313"/>
      <c r="D56" s="313"/>
      <c r="E56" s="313"/>
      <c r="F56" s="313"/>
      <c r="G56" s="1"/>
      <c r="H56" s="1"/>
      <c r="I56" s="1"/>
      <c r="J56" s="1"/>
      <c r="K56" s="1"/>
      <c r="L56" s="1"/>
      <c r="M56" s="1"/>
      <c r="N56" s="1"/>
      <c r="O56" s="1"/>
      <c r="P56" s="1"/>
      <c r="Q56" s="1"/>
      <c r="R56" s="1"/>
      <c r="S56" s="1"/>
      <c r="T56" s="1"/>
      <c r="U56" s="1"/>
      <c r="V56" s="1"/>
      <c r="W56" s="1"/>
      <c r="X56" s="1"/>
      <c r="Y56" s="1"/>
      <c r="Z56" s="1"/>
    </row>
    <row r="57" spans="1:26" ht="12.75" customHeight="1">
      <c r="A57" s="19"/>
      <c r="B57" s="312" t="s">
        <v>201</v>
      </c>
      <c r="C57" s="313"/>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t="s">
        <v>1160</v>
      </c>
      <c r="B58" s="362" t="s">
        <v>202</v>
      </c>
      <c r="C58" s="313"/>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12" t="s">
        <v>203</v>
      </c>
      <c r="C59" s="313"/>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51" t="s">
        <v>205</v>
      </c>
      <c r="C61" s="313"/>
      <c r="D61" s="313"/>
      <c r="E61" s="313"/>
      <c r="F61" s="313"/>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19"/>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19"/>
      <c r="D64" s="96">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19"/>
      <c r="D65" s="96">
        <v>3</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19"/>
      <c r="D66" s="96">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19"/>
      <c r="D67" s="96"/>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19"/>
      <c r="D68" s="96">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19"/>
      <c r="D69" s="96">
        <v>3</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19"/>
      <c r="D70" s="96"/>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19"/>
      <c r="D71" s="96"/>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96"/>
      <c r="D72" s="96"/>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96"/>
      <c r="D73" s="96"/>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c r="D74" s="96"/>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30" t="s">
        <v>222</v>
      </c>
      <c r="C77" s="313"/>
      <c r="D77" s="313"/>
      <c r="E77" s="313"/>
      <c r="F77" s="313"/>
      <c r="G77" s="1"/>
      <c r="H77" s="1"/>
      <c r="I77" s="1"/>
      <c r="J77" s="1"/>
      <c r="K77" s="1"/>
      <c r="L77" s="1"/>
      <c r="M77" s="1"/>
      <c r="N77" s="1"/>
      <c r="O77" s="1"/>
      <c r="P77" s="1"/>
      <c r="Q77" s="1"/>
      <c r="R77" s="1"/>
      <c r="S77" s="1"/>
      <c r="T77" s="1"/>
      <c r="U77" s="1"/>
      <c r="V77" s="1"/>
      <c r="W77" s="1"/>
      <c r="X77" s="1"/>
      <c r="Y77" s="1"/>
      <c r="Z77" s="1"/>
    </row>
    <row r="78" spans="1:26" ht="12.75" customHeight="1">
      <c r="A78" s="19"/>
      <c r="B78" s="349" t="s">
        <v>223</v>
      </c>
      <c r="C78" s="313"/>
      <c r="D78" s="313"/>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14" t="s">
        <v>224</v>
      </c>
      <c r="C79" s="313"/>
      <c r="D79" s="313"/>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12" t="s">
        <v>225</v>
      </c>
      <c r="C80" s="313"/>
      <c r="D80" s="313"/>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12" t="s">
        <v>226</v>
      </c>
      <c r="C81" s="313"/>
      <c r="D81" s="313"/>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376"/>
      <c r="C83" s="306"/>
      <c r="D83" s="306"/>
      <c r="E83" s="306"/>
      <c r="F83" s="306"/>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378" t="s">
        <v>229</v>
      </c>
      <c r="C85" s="306"/>
      <c r="D85" s="306"/>
      <c r="E85" s="306"/>
      <c r="F85" s="306"/>
      <c r="G85" s="1"/>
      <c r="H85" s="1"/>
      <c r="I85" s="1"/>
      <c r="J85" s="1"/>
      <c r="K85" s="1"/>
      <c r="L85" s="1"/>
      <c r="M85" s="1"/>
      <c r="N85" s="1"/>
      <c r="O85" s="1"/>
      <c r="P85" s="1"/>
      <c r="Q85" s="1"/>
      <c r="R85" s="1"/>
      <c r="S85" s="1"/>
      <c r="T85" s="1"/>
      <c r="U85" s="1"/>
      <c r="V85" s="1"/>
      <c r="W85" s="1"/>
      <c r="X85" s="1"/>
      <c r="Y85" s="1"/>
      <c r="Z85" s="1"/>
    </row>
    <row r="86" spans="1:26" ht="12.75" customHeight="1">
      <c r="A86" s="4"/>
      <c r="B86" s="104"/>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5" t="s">
        <v>234</v>
      </c>
      <c r="C87" s="106"/>
      <c r="D87" s="106"/>
      <c r="E87" s="106"/>
      <c r="F87" s="107"/>
      <c r="G87" s="1"/>
      <c r="H87" s="1"/>
      <c r="I87" s="1"/>
      <c r="J87" s="1"/>
      <c r="K87" s="1"/>
      <c r="L87" s="1"/>
      <c r="M87" s="1"/>
      <c r="N87" s="1"/>
      <c r="O87" s="1"/>
      <c r="P87" s="1"/>
      <c r="Q87" s="1"/>
      <c r="R87" s="1"/>
      <c r="S87" s="1"/>
      <c r="T87" s="1"/>
      <c r="U87" s="1"/>
      <c r="V87" s="1"/>
      <c r="W87" s="1"/>
      <c r="X87" s="1"/>
      <c r="Y87" s="1"/>
      <c r="Z87" s="1"/>
    </row>
    <row r="88" spans="1:26" ht="12.75" customHeight="1">
      <c r="A88" s="4"/>
      <c r="B88" s="108" t="s">
        <v>235</v>
      </c>
      <c r="C88" s="19"/>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19"/>
      <c r="D89" s="19"/>
      <c r="E89" s="19"/>
      <c r="F89" s="19"/>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19" t="s">
        <v>1160</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19"/>
      <c r="D91" s="19"/>
      <c r="E91" s="19" t="s">
        <v>1160</v>
      </c>
      <c r="F91" s="19"/>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19"/>
      <c r="D92" s="19"/>
      <c r="E92" s="19"/>
      <c r="F92" s="19"/>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19"/>
      <c r="D93" s="19"/>
      <c r="E93" s="19"/>
      <c r="F93" s="19"/>
      <c r="G93" s="1"/>
      <c r="H93" s="1"/>
      <c r="I93" s="1"/>
      <c r="J93" s="1"/>
      <c r="K93" s="1"/>
      <c r="L93" s="1"/>
      <c r="M93" s="1"/>
      <c r="N93" s="1"/>
      <c r="O93" s="1"/>
      <c r="P93" s="1"/>
      <c r="Q93" s="1"/>
      <c r="R93" s="1"/>
      <c r="S93" s="1"/>
      <c r="T93" s="1"/>
      <c r="U93" s="1"/>
      <c r="V93" s="1"/>
      <c r="W93" s="1"/>
      <c r="X93" s="1"/>
      <c r="Y93" s="1"/>
      <c r="Z93" s="1"/>
    </row>
    <row r="94" spans="1:26" ht="12.75" customHeight="1">
      <c r="A94" s="4"/>
      <c r="B94" s="105" t="s">
        <v>241</v>
      </c>
      <c r="C94" s="106"/>
      <c r="D94" s="106"/>
      <c r="E94" s="106"/>
      <c r="F94" s="107"/>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19"/>
      <c r="D95" s="19"/>
      <c r="E95" s="19"/>
      <c r="F95" s="19"/>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19"/>
      <c r="D96" s="19"/>
      <c r="E96" s="19"/>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19"/>
      <c r="D97" s="19"/>
      <c r="E97" s="19"/>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19"/>
      <c r="D98" s="19"/>
      <c r="E98" s="19"/>
      <c r="F98" s="19"/>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19"/>
      <c r="D99" s="19"/>
      <c r="E99" s="19"/>
      <c r="F99" s="19"/>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19"/>
      <c r="D100" s="19"/>
      <c r="E100" s="19"/>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19"/>
      <c r="D101" s="19"/>
      <c r="E101" s="19"/>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19"/>
      <c r="D102" s="19"/>
      <c r="E102" s="19"/>
      <c r="F102" s="19"/>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19"/>
      <c r="D104" s="19"/>
      <c r="E104" s="19"/>
      <c r="F104" s="19"/>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19"/>
      <c r="D105" s="19"/>
      <c r="E105" s="19"/>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19"/>
      <c r="D106" s="19"/>
      <c r="E106" s="19"/>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19"/>
      <c r="D107" s="19"/>
      <c r="E107" s="19"/>
      <c r="F107" s="19"/>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21"/>
      <c r="C110" s="306"/>
      <c r="D110" s="306"/>
      <c r="E110" s="306"/>
      <c r="F110" s="306"/>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9"/>
      <c r="D112" s="109"/>
      <c r="E112" s="109"/>
      <c r="F112" s="109"/>
      <c r="G112" s="109"/>
      <c r="H112" s="17"/>
      <c r="I112" s="1"/>
      <c r="J112" s="1"/>
      <c r="K112" s="1"/>
      <c r="L112" s="1"/>
      <c r="M112" s="1"/>
      <c r="N112" s="1"/>
      <c r="O112" s="1"/>
      <c r="P112" s="1"/>
      <c r="Q112" s="1"/>
      <c r="R112" s="1"/>
      <c r="S112" s="1"/>
      <c r="T112" s="1"/>
      <c r="U112" s="1"/>
      <c r="V112" s="1"/>
      <c r="W112" s="1"/>
      <c r="X112" s="1"/>
      <c r="Y112" s="1"/>
      <c r="Z112" s="1"/>
    </row>
    <row r="113" spans="1:26" ht="12.75" customHeight="1">
      <c r="A113" s="4"/>
      <c r="B113" s="363"/>
      <c r="C113" s="313"/>
      <c r="D113" s="337"/>
      <c r="E113" s="19" t="s">
        <v>12</v>
      </c>
      <c r="F113" s="19" t="s">
        <v>13</v>
      </c>
      <c r="G113" s="109"/>
      <c r="H113" s="17"/>
      <c r="I113" s="1"/>
      <c r="J113" s="1"/>
      <c r="K113" s="1"/>
      <c r="L113" s="1"/>
      <c r="M113" s="1"/>
      <c r="N113" s="1"/>
      <c r="O113" s="1"/>
      <c r="P113" s="1"/>
      <c r="Q113" s="1"/>
      <c r="R113" s="1"/>
      <c r="S113" s="1"/>
      <c r="T113" s="1"/>
      <c r="U113" s="1"/>
      <c r="V113" s="1"/>
      <c r="W113" s="1"/>
      <c r="X113" s="1"/>
      <c r="Y113" s="1"/>
      <c r="Z113" s="1"/>
    </row>
    <row r="114" spans="1:26" ht="39.75" customHeight="1">
      <c r="A114" s="4"/>
      <c r="B114" s="362" t="s">
        <v>258</v>
      </c>
      <c r="C114" s="313"/>
      <c r="D114" s="337"/>
      <c r="E114" s="11"/>
      <c r="F114" s="110" t="s">
        <v>1160</v>
      </c>
      <c r="G114" s="109"/>
      <c r="H114" s="109"/>
      <c r="I114" s="1"/>
      <c r="J114" s="1"/>
      <c r="K114" s="1"/>
      <c r="L114" s="1"/>
      <c r="M114" s="1"/>
      <c r="N114" s="1"/>
      <c r="O114" s="1"/>
      <c r="P114" s="1"/>
      <c r="Q114" s="1"/>
      <c r="R114" s="1"/>
      <c r="S114" s="1"/>
      <c r="T114" s="1"/>
      <c r="U114" s="1"/>
      <c r="V114" s="1"/>
      <c r="W114" s="1"/>
      <c r="X114" s="1"/>
      <c r="Y114" s="1"/>
      <c r="Z114" s="1"/>
    </row>
    <row r="115" spans="1:26" ht="16.5" customHeight="1">
      <c r="A115" s="4"/>
      <c r="B115" s="375" t="s">
        <v>1174</v>
      </c>
      <c r="C115" s="375"/>
      <c r="D115" s="375"/>
      <c r="E115" s="111"/>
      <c r="F115" s="112"/>
      <c r="G115" s="109"/>
      <c r="H115" s="109"/>
      <c r="I115" s="1"/>
      <c r="J115" s="1"/>
      <c r="K115" s="1"/>
      <c r="L115" s="1"/>
      <c r="M115" s="1"/>
      <c r="N115" s="1"/>
      <c r="O115" s="1"/>
      <c r="P115" s="1"/>
      <c r="Q115" s="1"/>
      <c r="R115" s="1"/>
      <c r="S115" s="1"/>
      <c r="T115" s="1"/>
      <c r="U115" s="1"/>
      <c r="V115" s="1"/>
      <c r="W115" s="1"/>
      <c r="X115" s="1"/>
      <c r="Y115" s="1"/>
      <c r="Z115" s="1"/>
    </row>
    <row r="116" spans="1:26" ht="26.25" customHeight="1">
      <c r="A116" s="113" t="s">
        <v>259</v>
      </c>
      <c r="B116" s="374" t="s">
        <v>260</v>
      </c>
      <c r="C116" s="313"/>
      <c r="D116" s="313"/>
      <c r="E116" s="313"/>
      <c r="F116" s="313"/>
      <c r="G116" s="313"/>
      <c r="H116" s="1"/>
      <c r="I116" s="1"/>
      <c r="J116" s="1"/>
      <c r="K116" s="1"/>
      <c r="L116" s="1"/>
      <c r="M116" s="1"/>
      <c r="N116" s="1"/>
      <c r="O116" s="1"/>
      <c r="P116" s="1"/>
      <c r="Q116" s="1"/>
      <c r="R116" s="1"/>
      <c r="S116" s="1"/>
      <c r="T116" s="1"/>
      <c r="U116" s="1"/>
      <c r="V116" s="1"/>
      <c r="W116" s="1"/>
    </row>
    <row r="117" spans="1:26" ht="12.75" customHeight="1">
      <c r="A117" s="4"/>
      <c r="B117" s="366"/>
      <c r="C117" s="367" t="s">
        <v>261</v>
      </c>
      <c r="D117" s="316"/>
      <c r="E117" s="316"/>
      <c r="F117" s="316"/>
      <c r="G117" s="317"/>
      <c r="H117" s="114"/>
      <c r="I117" s="1"/>
      <c r="J117" s="1"/>
      <c r="K117" s="1"/>
      <c r="L117" s="1"/>
      <c r="M117" s="1"/>
      <c r="N117" s="1"/>
      <c r="O117" s="1"/>
      <c r="P117" s="1"/>
      <c r="Q117" s="1"/>
      <c r="R117" s="1"/>
      <c r="S117" s="1"/>
      <c r="T117" s="1"/>
      <c r="U117" s="1"/>
      <c r="V117" s="1"/>
      <c r="W117" s="1"/>
      <c r="X117" s="1"/>
      <c r="Y117" s="1"/>
      <c r="Z117" s="1"/>
    </row>
    <row r="118" spans="1:26" ht="24" customHeight="1">
      <c r="A118" s="4"/>
      <c r="B118" s="327"/>
      <c r="C118" s="110" t="s">
        <v>201</v>
      </c>
      <c r="D118" s="110" t="s">
        <v>202</v>
      </c>
      <c r="E118" s="110" t="s">
        <v>262</v>
      </c>
      <c r="F118" s="115" t="s">
        <v>263</v>
      </c>
      <c r="G118" s="110" t="s">
        <v>233</v>
      </c>
      <c r="H118" s="114"/>
      <c r="I118" s="1"/>
      <c r="J118" s="1"/>
      <c r="K118" s="1"/>
      <c r="L118" s="1"/>
      <c r="M118" s="1"/>
      <c r="N118" s="1"/>
      <c r="O118" s="1"/>
      <c r="P118" s="1"/>
      <c r="Q118" s="1"/>
      <c r="R118" s="1"/>
      <c r="S118" s="1"/>
      <c r="T118" s="1"/>
      <c r="U118" s="1"/>
      <c r="V118" s="1"/>
      <c r="W118" s="1"/>
      <c r="X118" s="1"/>
      <c r="Y118" s="1"/>
      <c r="Z118" s="1"/>
    </row>
    <row r="119" spans="1:26" ht="12.75" customHeight="1">
      <c r="A119" s="4"/>
      <c r="B119" s="116" t="s">
        <v>264</v>
      </c>
      <c r="C119" s="11"/>
      <c r="D119" s="11"/>
      <c r="E119" s="11"/>
      <c r="F119" s="11"/>
      <c r="G119" s="117"/>
      <c r="H119" s="114"/>
      <c r="I119" s="1"/>
      <c r="J119" s="1"/>
      <c r="K119" s="1"/>
      <c r="L119" s="1"/>
      <c r="M119" s="1"/>
      <c r="N119" s="1"/>
      <c r="O119" s="1"/>
      <c r="P119" s="1"/>
      <c r="Q119" s="1"/>
      <c r="R119" s="1"/>
      <c r="S119" s="1"/>
      <c r="T119" s="1"/>
      <c r="U119" s="1"/>
      <c r="V119" s="1"/>
      <c r="W119" s="1"/>
      <c r="X119" s="1"/>
      <c r="Y119" s="1"/>
      <c r="Z119" s="1"/>
    </row>
    <row r="120" spans="1:26" ht="12.75" customHeight="1">
      <c r="A120" s="4"/>
      <c r="B120" s="116" t="s">
        <v>265</v>
      </c>
      <c r="C120" s="11"/>
      <c r="D120" s="11"/>
      <c r="E120" s="11"/>
      <c r="F120" s="11"/>
      <c r="G120" s="117"/>
      <c r="H120" s="114"/>
      <c r="I120" s="1"/>
      <c r="J120" s="1"/>
      <c r="K120" s="1"/>
      <c r="L120" s="1"/>
      <c r="M120" s="1"/>
      <c r="N120" s="1"/>
      <c r="O120" s="1"/>
      <c r="P120" s="1"/>
      <c r="Q120" s="1"/>
      <c r="R120" s="1"/>
      <c r="S120" s="1"/>
      <c r="T120" s="1"/>
      <c r="U120" s="1"/>
      <c r="V120" s="1"/>
      <c r="W120" s="1"/>
      <c r="X120" s="1"/>
      <c r="Y120" s="1"/>
      <c r="Z120" s="1"/>
    </row>
    <row r="121" spans="1:26" ht="12.75" customHeight="1">
      <c r="A121" s="4"/>
      <c r="B121" s="116" t="s">
        <v>266</v>
      </c>
      <c r="C121" s="11"/>
      <c r="D121" s="11"/>
      <c r="E121" s="11"/>
      <c r="F121" s="11"/>
      <c r="G121" s="117"/>
      <c r="H121" s="114"/>
      <c r="I121" s="1"/>
      <c r="J121" s="1"/>
      <c r="K121" s="1"/>
      <c r="L121" s="1"/>
      <c r="M121" s="1"/>
      <c r="N121" s="1"/>
      <c r="O121" s="1"/>
      <c r="P121" s="1"/>
      <c r="Q121" s="1"/>
      <c r="R121" s="1"/>
      <c r="S121" s="1"/>
      <c r="T121" s="1"/>
      <c r="U121" s="1"/>
      <c r="V121" s="1"/>
      <c r="W121" s="1"/>
      <c r="X121" s="1"/>
      <c r="Y121" s="1"/>
      <c r="Z121" s="1"/>
    </row>
    <row r="122" spans="1:26" ht="12.75" customHeight="1">
      <c r="A122" s="4"/>
      <c r="B122" s="118"/>
      <c r="C122" s="17"/>
      <c r="D122" s="17"/>
      <c r="E122" s="17"/>
      <c r="F122" s="17"/>
      <c r="G122" s="114"/>
      <c r="H122" s="114"/>
      <c r="I122" s="1"/>
      <c r="J122" s="1"/>
      <c r="K122" s="1"/>
      <c r="L122" s="1"/>
      <c r="M122" s="1"/>
      <c r="N122" s="1"/>
      <c r="O122" s="1"/>
      <c r="P122" s="1"/>
      <c r="Q122" s="1"/>
      <c r="R122" s="1"/>
      <c r="S122" s="1"/>
      <c r="T122" s="1"/>
      <c r="U122" s="1"/>
      <c r="V122" s="1"/>
      <c r="W122" s="1"/>
      <c r="X122" s="1"/>
      <c r="Y122" s="1"/>
      <c r="Z122" s="1"/>
    </row>
    <row r="123" spans="1:26" ht="15.6" customHeight="1">
      <c r="A123" s="89" t="s">
        <v>268</v>
      </c>
      <c r="B123" s="330" t="s">
        <v>507</v>
      </c>
      <c r="C123" s="330"/>
      <c r="D123" s="330"/>
      <c r="E123" s="330"/>
      <c r="F123" s="330"/>
      <c r="G123" s="330"/>
      <c r="H123" s="114"/>
      <c r="I123" s="1"/>
      <c r="J123" s="1"/>
      <c r="K123" s="1"/>
      <c r="L123" s="1"/>
      <c r="M123" s="1"/>
      <c r="N123" s="1"/>
      <c r="O123" s="1"/>
      <c r="P123" s="1"/>
      <c r="Q123" s="1"/>
      <c r="R123" s="1"/>
      <c r="S123" s="1"/>
      <c r="T123" s="1"/>
      <c r="U123" s="1"/>
      <c r="V123" s="1"/>
      <c r="W123" s="1"/>
      <c r="X123" s="1"/>
      <c r="Y123" s="1"/>
      <c r="Z123" s="1"/>
    </row>
    <row r="124" spans="1:26" ht="12" customHeight="1">
      <c r="A124" s="89"/>
      <c r="B124" s="90"/>
      <c r="C124" s="90"/>
      <c r="D124" s="90"/>
      <c r="E124" s="13"/>
      <c r="F124" s="13"/>
      <c r="G124" s="114"/>
      <c r="H124" s="114"/>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30" t="s">
        <v>507</v>
      </c>
      <c r="C125" s="330"/>
      <c r="D125" s="330"/>
      <c r="E125" s="330"/>
      <c r="F125" s="330"/>
      <c r="G125" s="330"/>
      <c r="H125" s="114"/>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8"/>
      <c r="C126" s="17"/>
      <c r="D126" s="17"/>
      <c r="E126" s="17"/>
      <c r="F126" s="17"/>
      <c r="G126" s="114"/>
      <c r="H126" s="114"/>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65" t="s">
        <v>271</v>
      </c>
      <c r="C127" s="313"/>
      <c r="D127" s="313"/>
      <c r="E127" s="313"/>
      <c r="F127" s="313"/>
      <c r="G127" s="114"/>
      <c r="H127" s="114"/>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4"/>
      <c r="H128" s="114"/>
      <c r="I128" s="1"/>
      <c r="J128" s="1"/>
      <c r="K128" s="1"/>
      <c r="L128" s="1"/>
      <c r="M128" s="1"/>
      <c r="N128" s="1"/>
      <c r="O128" s="1"/>
      <c r="P128" s="1"/>
      <c r="Q128" s="1"/>
      <c r="R128" s="1"/>
      <c r="S128" s="1"/>
      <c r="T128" s="1"/>
      <c r="U128" s="1"/>
      <c r="V128" s="1"/>
      <c r="W128" s="1"/>
      <c r="X128" s="1"/>
      <c r="Y128" s="1"/>
      <c r="Z128" s="1"/>
    </row>
    <row r="129" spans="1:26" ht="12.75" customHeight="1">
      <c r="A129" s="19"/>
      <c r="B129" s="102" t="s">
        <v>12</v>
      </c>
      <c r="C129" s="84"/>
      <c r="D129" s="84"/>
      <c r="E129" s="1"/>
      <c r="F129" s="1"/>
      <c r="G129" s="114"/>
      <c r="H129" s="114"/>
      <c r="I129" s="1"/>
      <c r="J129" s="1"/>
      <c r="K129" s="1"/>
      <c r="L129" s="1"/>
      <c r="M129" s="1"/>
      <c r="N129" s="1"/>
      <c r="O129" s="1"/>
      <c r="P129" s="1"/>
      <c r="Q129" s="1"/>
      <c r="R129" s="1"/>
      <c r="S129" s="1"/>
      <c r="T129" s="1"/>
      <c r="U129" s="1"/>
      <c r="V129" s="1"/>
      <c r="W129" s="1"/>
      <c r="X129" s="1"/>
      <c r="Y129" s="1"/>
      <c r="Z129" s="1"/>
    </row>
    <row r="130" spans="1:26" ht="12.75" customHeight="1">
      <c r="A130" s="19"/>
      <c r="B130" s="120" t="s">
        <v>13</v>
      </c>
      <c r="C130" s="121"/>
      <c r="D130" s="121"/>
      <c r="E130" s="114"/>
      <c r="F130" s="114"/>
      <c r="G130" s="114"/>
      <c r="H130" s="114"/>
      <c r="I130" s="1"/>
      <c r="J130" s="1"/>
      <c r="K130" s="1"/>
      <c r="L130" s="1"/>
      <c r="M130" s="1"/>
      <c r="N130" s="1"/>
      <c r="O130" s="1"/>
      <c r="P130" s="1"/>
      <c r="Q130" s="1"/>
      <c r="R130" s="1"/>
      <c r="S130" s="1"/>
      <c r="T130" s="1"/>
      <c r="U130" s="1"/>
      <c r="V130" s="1"/>
      <c r="W130" s="1"/>
      <c r="X130" s="1"/>
      <c r="Y130" s="1"/>
      <c r="Z130" s="1"/>
    </row>
    <row r="131" spans="1:26" ht="12.75" customHeight="1">
      <c r="A131" s="2"/>
      <c r="B131" s="1"/>
      <c r="C131" s="122"/>
      <c r="D131" s="20"/>
      <c r="E131" s="1"/>
      <c r="F131" s="10"/>
      <c r="G131" s="1"/>
      <c r="H131" s="114"/>
      <c r="I131" s="1"/>
      <c r="J131" s="1"/>
      <c r="K131" s="1"/>
      <c r="L131" s="1"/>
      <c r="M131" s="1"/>
      <c r="N131" s="1"/>
      <c r="O131" s="1"/>
      <c r="P131" s="1"/>
      <c r="Q131" s="1"/>
      <c r="R131" s="1"/>
      <c r="S131" s="1"/>
      <c r="T131" s="1"/>
      <c r="U131" s="1"/>
      <c r="V131" s="1"/>
      <c r="W131" s="1"/>
      <c r="X131" s="1"/>
      <c r="Y131" s="1"/>
      <c r="Z131" s="1"/>
    </row>
    <row r="132" spans="1:26" ht="12.75" customHeight="1">
      <c r="A132" s="4" t="s">
        <v>272</v>
      </c>
      <c r="B132" s="382" t="s">
        <v>273</v>
      </c>
      <c r="C132" s="313"/>
      <c r="D132" s="313"/>
      <c r="E132" s="313"/>
      <c r="F132" s="61"/>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12" t="s">
        <v>274</v>
      </c>
      <c r="C133" s="313"/>
      <c r="D133" s="313"/>
      <c r="E133" s="313"/>
      <c r="F133" s="61"/>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3"/>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12" t="s">
        <v>276</v>
      </c>
      <c r="C135" s="313"/>
      <c r="D135" s="379" t="s">
        <v>1174</v>
      </c>
      <c r="E135" s="320"/>
      <c r="F135" s="361"/>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13"/>
      <c r="C136" s="313"/>
      <c r="D136" s="380"/>
      <c r="E136" s="306"/>
      <c r="F136" s="381"/>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3"/>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83" t="s">
        <v>278</v>
      </c>
      <c r="C138" s="313"/>
      <c r="D138" s="313"/>
      <c r="E138" s="313"/>
      <c r="F138" s="313"/>
      <c r="G138" s="114"/>
      <c r="H138" s="1"/>
      <c r="I138" s="1"/>
      <c r="J138" s="1"/>
      <c r="K138" s="1"/>
      <c r="L138" s="1"/>
      <c r="M138" s="1"/>
      <c r="N138" s="1"/>
      <c r="O138" s="1"/>
      <c r="P138" s="1"/>
      <c r="Q138" s="1"/>
      <c r="R138" s="1"/>
      <c r="S138" s="1"/>
      <c r="T138" s="1"/>
      <c r="U138" s="1"/>
      <c r="V138" s="1"/>
      <c r="W138" s="1"/>
      <c r="X138" s="1"/>
      <c r="Y138" s="1"/>
      <c r="Z138" s="1"/>
    </row>
    <row r="139" spans="1:26" ht="12.75" customHeight="1">
      <c r="A139" s="124" t="s">
        <v>1160</v>
      </c>
      <c r="B139" s="90" t="s">
        <v>1175</v>
      </c>
      <c r="C139" s="8"/>
      <c r="D139" s="8"/>
      <c r="E139" s="125"/>
      <c r="F139" s="114"/>
      <c r="G139" s="1"/>
      <c r="H139" s="1"/>
      <c r="I139" s="1"/>
      <c r="J139" s="1"/>
      <c r="K139" s="1"/>
      <c r="L139" s="1"/>
      <c r="M139" s="1"/>
      <c r="N139" s="1"/>
      <c r="O139" s="1"/>
      <c r="P139" s="1"/>
      <c r="Q139" s="1"/>
      <c r="R139" s="1"/>
      <c r="S139" s="1"/>
      <c r="T139" s="1"/>
      <c r="U139" s="1"/>
      <c r="V139" s="1"/>
      <c r="W139" s="1"/>
      <c r="X139" s="1"/>
      <c r="Y139" s="1"/>
      <c r="Z139" s="1"/>
    </row>
    <row r="140" spans="1:26" ht="12.75" customHeight="1">
      <c r="A140" s="124" t="s">
        <v>1160</v>
      </c>
      <c r="B140" s="362" t="s">
        <v>1176</v>
      </c>
      <c r="C140" s="313"/>
      <c r="D140" s="313"/>
      <c r="E140" s="84"/>
      <c r="F140" s="114"/>
      <c r="G140" s="1"/>
      <c r="H140" s="1"/>
      <c r="I140" s="1"/>
      <c r="J140" s="1"/>
      <c r="K140" s="1"/>
      <c r="L140" s="1"/>
      <c r="M140" s="1"/>
      <c r="N140" s="1"/>
      <c r="O140" s="1"/>
      <c r="P140" s="1"/>
      <c r="Q140" s="1"/>
      <c r="R140" s="1"/>
      <c r="S140" s="1"/>
      <c r="T140" s="1"/>
      <c r="U140" s="1"/>
      <c r="V140" s="1"/>
      <c r="W140" s="1"/>
      <c r="X140" s="1"/>
      <c r="Y140" s="1"/>
      <c r="Z140" s="1"/>
    </row>
    <row r="141" spans="1:26" ht="12.75" customHeight="1">
      <c r="A141" s="124"/>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4" t="s">
        <v>1160</v>
      </c>
      <c r="B142" s="90" t="s">
        <v>279</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4" t="s">
        <v>1160</v>
      </c>
      <c r="B143" s="3" t="s">
        <v>280</v>
      </c>
      <c r="C143" s="8"/>
      <c r="D143" s="8"/>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4"/>
      <c r="B144" s="90" t="s">
        <v>281</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4"/>
      <c r="B145" s="90" t="s">
        <v>282</v>
      </c>
      <c r="C145" s="305"/>
      <c r="D145" s="306"/>
      <c r="E145" s="306"/>
      <c r="F145" s="306"/>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3"/>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3"/>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3"/>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3"/>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3"/>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3"/>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3"/>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1088</v>
      </c>
      <c r="C164" s="122"/>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62" t="s">
        <v>1119</v>
      </c>
      <c r="C165" s="313"/>
      <c r="D165" s="313"/>
      <c r="E165" s="313"/>
      <c r="F165" s="313"/>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2"/>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283</v>
      </c>
      <c r="B167" s="351" t="s">
        <v>1089</v>
      </c>
      <c r="C167" s="313"/>
      <c r="D167" s="313"/>
      <c r="E167" s="313"/>
      <c r="F167" s="313"/>
      <c r="G167" s="1"/>
      <c r="H167" s="126"/>
      <c r="I167" s="1"/>
      <c r="J167" s="1"/>
      <c r="K167" s="1"/>
      <c r="L167" s="1"/>
      <c r="M167" s="1"/>
      <c r="N167" s="1"/>
      <c r="O167" s="1"/>
      <c r="P167" s="1"/>
      <c r="Q167" s="1"/>
      <c r="R167" s="1"/>
      <c r="S167" s="1"/>
      <c r="T167" s="1"/>
      <c r="U167" s="1"/>
      <c r="V167" s="1"/>
      <c r="W167" s="1"/>
      <c r="X167" s="1"/>
      <c r="Y167" s="1"/>
      <c r="Z167" s="1"/>
    </row>
    <row r="168" spans="1:26" ht="27" customHeight="1">
      <c r="A168" s="4"/>
      <c r="B168" s="362" t="s">
        <v>1090</v>
      </c>
      <c r="C168" s="313"/>
      <c r="D168" s="313"/>
      <c r="E168" s="313"/>
      <c r="F168" s="313"/>
      <c r="G168" s="1"/>
      <c r="H168" s="127"/>
      <c r="I168" s="1"/>
      <c r="J168" s="1"/>
      <c r="K168" s="1"/>
      <c r="L168" s="1"/>
      <c r="M168" s="1"/>
      <c r="N168" s="1"/>
      <c r="O168" s="1"/>
      <c r="P168" s="1"/>
      <c r="Q168" s="1"/>
      <c r="R168" s="1"/>
      <c r="S168" s="1"/>
      <c r="T168" s="1"/>
      <c r="U168" s="1"/>
      <c r="V168" s="1"/>
      <c r="W168" s="1"/>
      <c r="X168" s="1"/>
      <c r="Y168" s="1"/>
      <c r="Z168" s="1"/>
    </row>
    <row r="169" spans="1:26" ht="29.25" customHeight="1">
      <c r="A169" s="4"/>
      <c r="B169" s="355" t="s">
        <v>284</v>
      </c>
      <c r="C169" s="313"/>
      <c r="D169" s="313"/>
      <c r="E169" s="313"/>
      <c r="F169" s="313"/>
      <c r="G169" s="1"/>
      <c r="H169" s="127"/>
      <c r="I169" s="1"/>
      <c r="J169" s="1"/>
      <c r="K169" s="1"/>
      <c r="L169" s="1"/>
      <c r="M169" s="1"/>
      <c r="N169" s="1"/>
      <c r="O169" s="1"/>
      <c r="P169" s="1"/>
      <c r="Q169" s="1"/>
      <c r="R169" s="1"/>
      <c r="S169" s="1"/>
      <c r="T169" s="1"/>
      <c r="U169" s="1"/>
      <c r="V169" s="1"/>
      <c r="W169" s="1"/>
      <c r="X169" s="1"/>
      <c r="Y169" s="1"/>
      <c r="Z169" s="1"/>
    </row>
    <row r="170" spans="1:26" ht="13.5" customHeight="1">
      <c r="A170" s="4"/>
      <c r="B170" s="355" t="s">
        <v>285</v>
      </c>
      <c r="C170" s="313"/>
      <c r="D170" s="313"/>
      <c r="E170" s="313"/>
      <c r="F170" s="313"/>
      <c r="G170" s="1"/>
      <c r="H170" s="127"/>
      <c r="I170" s="1"/>
      <c r="J170" s="1"/>
      <c r="K170" s="1"/>
      <c r="L170" s="1"/>
      <c r="M170" s="1"/>
      <c r="N170" s="1"/>
      <c r="O170" s="1"/>
      <c r="P170" s="1"/>
      <c r="Q170" s="1"/>
      <c r="R170" s="1"/>
      <c r="S170" s="1"/>
      <c r="T170" s="1"/>
      <c r="U170" s="1"/>
      <c r="V170" s="1"/>
      <c r="W170" s="1"/>
      <c r="X170" s="1"/>
      <c r="Y170" s="1"/>
      <c r="Z170" s="1"/>
    </row>
    <row r="171" spans="1:26" ht="29.25" customHeight="1">
      <c r="A171" s="4"/>
      <c r="B171" s="355" t="s">
        <v>286</v>
      </c>
      <c r="C171" s="313"/>
      <c r="D171" s="313"/>
      <c r="E171" s="313"/>
      <c r="F171" s="313"/>
      <c r="G171" s="1"/>
      <c r="H171" s="127"/>
      <c r="I171" s="1"/>
      <c r="J171" s="1"/>
      <c r="K171" s="1"/>
      <c r="L171" s="1"/>
      <c r="M171" s="1"/>
      <c r="N171" s="1"/>
      <c r="O171" s="1"/>
      <c r="P171" s="1"/>
      <c r="Q171" s="1"/>
      <c r="R171" s="1"/>
      <c r="S171" s="1"/>
      <c r="T171" s="1"/>
      <c r="U171" s="1"/>
      <c r="V171" s="1"/>
      <c r="W171" s="1"/>
      <c r="X171" s="1"/>
      <c r="Y171" s="1"/>
      <c r="Z171" s="1"/>
    </row>
    <row r="172" spans="1:26" ht="27" customHeight="1">
      <c r="A172" s="4"/>
      <c r="B172" s="355" t="s">
        <v>287</v>
      </c>
      <c r="C172" s="313"/>
      <c r="D172" s="313"/>
      <c r="E172" s="313"/>
      <c r="F172" s="313"/>
      <c r="G172" s="1"/>
      <c r="H172" s="127"/>
      <c r="I172" s="1"/>
      <c r="J172" s="1"/>
      <c r="K172" s="1"/>
      <c r="L172" s="1"/>
      <c r="M172" s="1"/>
      <c r="N172" s="1"/>
      <c r="O172" s="1"/>
      <c r="P172" s="1"/>
      <c r="Q172" s="1"/>
      <c r="R172" s="1"/>
      <c r="S172" s="1"/>
      <c r="T172" s="1"/>
      <c r="U172" s="1"/>
      <c r="V172" s="1"/>
      <c r="W172" s="1"/>
      <c r="X172" s="1"/>
      <c r="Y172" s="1"/>
      <c r="Z172" s="1"/>
    </row>
    <row r="173" spans="1:26" ht="14.25" customHeight="1">
      <c r="A173" s="4"/>
      <c r="B173" s="355" t="s">
        <v>288</v>
      </c>
      <c r="C173" s="313"/>
      <c r="D173" s="313"/>
      <c r="E173" s="313"/>
      <c r="F173" s="313"/>
      <c r="G173" s="1"/>
      <c r="H173" s="127"/>
      <c r="I173" s="1"/>
      <c r="J173" s="1"/>
      <c r="K173" s="1"/>
      <c r="L173" s="1"/>
      <c r="M173" s="1"/>
      <c r="N173" s="1"/>
      <c r="O173" s="1"/>
      <c r="P173" s="1"/>
      <c r="Q173" s="1"/>
      <c r="R173" s="1"/>
      <c r="S173" s="1"/>
      <c r="T173" s="1"/>
      <c r="U173" s="1"/>
      <c r="V173" s="1"/>
      <c r="W173" s="1"/>
      <c r="X173" s="1"/>
      <c r="Y173" s="1"/>
      <c r="Z173" s="1"/>
    </row>
    <row r="174" spans="1:26" ht="13.5" customHeight="1">
      <c r="A174" s="4"/>
      <c r="B174" s="128"/>
      <c r="C174" s="3"/>
      <c r="D174" s="3"/>
      <c r="E174" s="3"/>
      <c r="F174" s="3"/>
      <c r="G174" s="1"/>
      <c r="H174" s="127"/>
      <c r="I174" s="1"/>
      <c r="J174" s="1"/>
      <c r="K174" s="1"/>
      <c r="L174" s="1"/>
      <c r="M174" s="1"/>
      <c r="N174" s="1"/>
      <c r="O174" s="1"/>
      <c r="P174" s="1"/>
      <c r="Q174" s="1"/>
      <c r="R174" s="1"/>
      <c r="S174" s="1"/>
      <c r="T174" s="1"/>
      <c r="U174" s="1"/>
      <c r="V174" s="1"/>
      <c r="W174" s="1"/>
      <c r="X174" s="1"/>
      <c r="Y174" s="1"/>
      <c r="Z174" s="1"/>
    </row>
    <row r="175" spans="1:26" ht="12.75" customHeight="1">
      <c r="A175" s="4"/>
      <c r="B175" s="129"/>
      <c r="C175" s="130" t="s">
        <v>289</v>
      </c>
      <c r="D175" s="131" t="s">
        <v>290</v>
      </c>
      <c r="E175" s="13"/>
      <c r="F175" s="132"/>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3" t="s">
        <v>291</v>
      </c>
      <c r="C176" s="134">
        <f>1119/1337</f>
        <v>0.83694839192221393</v>
      </c>
      <c r="D176" s="135">
        <v>1119</v>
      </c>
      <c r="E176" s="3"/>
      <c r="F176" s="132"/>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3" t="s">
        <v>292</v>
      </c>
      <c r="C177" s="134">
        <f>63/1337</f>
        <v>4.712041884816754E-2</v>
      </c>
      <c r="D177" s="135">
        <v>63</v>
      </c>
      <c r="E177" s="3"/>
      <c r="F177" s="132"/>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8"/>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55" t="s">
        <v>1091</v>
      </c>
      <c r="C179" s="313"/>
      <c r="D179" s="313"/>
      <c r="E179" s="313"/>
      <c r="F179" s="313"/>
      <c r="G179" s="313"/>
      <c r="H179" s="1"/>
      <c r="I179" s="1"/>
      <c r="J179" s="1"/>
      <c r="K179" s="1"/>
      <c r="L179" s="1"/>
      <c r="M179" s="1"/>
      <c r="N179" s="1"/>
      <c r="O179" s="1"/>
      <c r="P179" s="1"/>
      <c r="Q179" s="1"/>
      <c r="R179" s="1"/>
      <c r="S179" s="1"/>
      <c r="T179" s="1"/>
      <c r="U179" s="1"/>
      <c r="V179" s="1"/>
      <c r="W179" s="1"/>
      <c r="X179" s="1"/>
      <c r="Y179" s="1"/>
      <c r="Z179" s="1"/>
    </row>
    <row r="180" spans="1:26" ht="12.75" customHeight="1">
      <c r="A180" s="4"/>
      <c r="B180" s="313"/>
      <c r="C180" s="313"/>
      <c r="D180" s="313"/>
      <c r="E180" s="313"/>
      <c r="F180" s="313"/>
      <c r="G180" s="313"/>
      <c r="H180" s="1"/>
      <c r="I180" s="1"/>
      <c r="J180" s="1"/>
      <c r="K180" s="1"/>
      <c r="L180" s="1"/>
      <c r="M180" s="1"/>
      <c r="N180" s="1"/>
      <c r="O180" s="1"/>
      <c r="P180" s="1"/>
      <c r="Q180" s="1"/>
      <c r="R180" s="1"/>
      <c r="S180" s="1"/>
      <c r="T180" s="1"/>
      <c r="U180" s="1"/>
      <c r="V180" s="1"/>
      <c r="W180" s="1"/>
      <c r="X180" s="1"/>
      <c r="Y180" s="1"/>
      <c r="Z180" s="1"/>
    </row>
    <row r="181" spans="1:26" ht="12.75" customHeight="1">
      <c r="A181" s="4"/>
      <c r="B181" s="313"/>
      <c r="C181" s="313"/>
      <c r="D181" s="313"/>
      <c r="E181" s="313"/>
      <c r="F181" s="313"/>
      <c r="G181" s="313"/>
      <c r="H181" s="1"/>
      <c r="I181" s="1"/>
      <c r="J181" s="1"/>
      <c r="K181" s="1"/>
      <c r="L181" s="1"/>
      <c r="M181" s="1"/>
      <c r="N181" s="1"/>
      <c r="O181" s="1"/>
      <c r="P181" s="1"/>
      <c r="Q181" s="1"/>
      <c r="R181" s="1"/>
      <c r="S181" s="1"/>
      <c r="T181" s="1"/>
      <c r="U181" s="1"/>
      <c r="V181" s="1"/>
      <c r="W181" s="1"/>
      <c r="X181" s="1"/>
      <c r="Y181" s="1"/>
      <c r="Z181" s="1"/>
    </row>
    <row r="182" spans="1:26" ht="12.75" customHeight="1">
      <c r="A182" s="4"/>
      <c r="B182" s="128"/>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293</v>
      </c>
      <c r="C183" s="74" t="s">
        <v>294</v>
      </c>
      <c r="D183" s="74" t="s">
        <v>295</v>
      </c>
      <c r="E183" s="74" t="s">
        <v>296</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6" t="s">
        <v>297</v>
      </c>
      <c r="C184" s="137">
        <v>950</v>
      </c>
      <c r="D184" s="137">
        <v>1060</v>
      </c>
      <c r="E184" s="137">
        <v>1150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8" t="s">
        <v>298</v>
      </c>
      <c r="C185" s="19">
        <v>480</v>
      </c>
      <c r="D185" s="19">
        <v>540</v>
      </c>
      <c r="E185" s="19">
        <v>590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6" t="s">
        <v>299</v>
      </c>
      <c r="C186" s="19">
        <v>470</v>
      </c>
      <c r="D186" s="19">
        <v>520</v>
      </c>
      <c r="E186" s="19">
        <v>570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6" t="s">
        <v>300</v>
      </c>
      <c r="C187" s="19">
        <v>19</v>
      </c>
      <c r="D187" s="19">
        <v>23</v>
      </c>
      <c r="E187" s="19">
        <v>26</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6" t="s">
        <v>301</v>
      </c>
      <c r="C188" s="19">
        <v>19</v>
      </c>
      <c r="D188" s="19">
        <v>22</v>
      </c>
      <c r="E188" s="19">
        <v>26</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6" t="s">
        <v>302</v>
      </c>
      <c r="C189" s="19">
        <v>17</v>
      </c>
      <c r="D189" s="19">
        <v>22</v>
      </c>
      <c r="E189" s="19">
        <v>25</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6" t="s">
        <v>303</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6" t="s">
        <v>304</v>
      </c>
      <c r="C191" s="19"/>
      <c r="D191" s="19"/>
      <c r="E191" s="19"/>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6" t="s">
        <v>305</v>
      </c>
      <c r="C192" s="19"/>
      <c r="D192" s="19"/>
      <c r="E192" s="19"/>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9"/>
      <c r="D193" s="139"/>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57" t="s">
        <v>1092</v>
      </c>
      <c r="C194" s="313"/>
      <c r="D194" s="313"/>
      <c r="E194" s="313"/>
      <c r="F194" s="313"/>
      <c r="G194" s="313"/>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40" t="s">
        <v>306</v>
      </c>
      <c r="C196" s="141" t="s">
        <v>298</v>
      </c>
      <c r="D196" s="140" t="s">
        <v>299</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2" t="s">
        <v>307</v>
      </c>
      <c r="C197" s="149">
        <f>31/1119</f>
        <v>2.7703306523681859E-2</v>
      </c>
      <c r="D197" s="149">
        <v>0.02</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2" t="s">
        <v>308</v>
      </c>
      <c r="C198" s="149">
        <f>247/1119</f>
        <v>0.22073279714030383</v>
      </c>
      <c r="D198" s="149">
        <v>0.17</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2" t="s">
        <v>309</v>
      </c>
      <c r="C199" s="149">
        <f>501/1119</f>
        <v>0.4477211796246649</v>
      </c>
      <c r="D199" s="149">
        <v>0.45</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2" t="s">
        <v>310</v>
      </c>
      <c r="C200" s="149">
        <f>305/1119</f>
        <v>0.27256478999106343</v>
      </c>
      <c r="D200" s="149">
        <v>0.3</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2" t="s">
        <v>311</v>
      </c>
      <c r="C201" s="149">
        <f>34/1119</f>
        <v>3.038427167113494E-2</v>
      </c>
      <c r="D201" s="149">
        <v>0.06</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2" t="s">
        <v>312</v>
      </c>
      <c r="C202" s="149">
        <v>0</v>
      </c>
      <c r="D202" s="149">
        <f>0/1119</f>
        <v>0</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6" t="s">
        <v>313</v>
      </c>
      <c r="C203" s="149">
        <f t="shared" ref="C203:D203" si="0">SUM(C197:C202)</f>
        <v>0.99910634495084882</v>
      </c>
      <c r="D203" s="149">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9"/>
      <c r="D204" s="139"/>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306</v>
      </c>
      <c r="C205" s="144" t="s">
        <v>297</v>
      </c>
      <c r="D205" s="129"/>
      <c r="E205" s="129"/>
      <c r="F205" s="129"/>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5" t="s">
        <v>314</v>
      </c>
      <c r="C206" s="299">
        <f>17/1119</f>
        <v>1.519213583556747E-2</v>
      </c>
      <c r="D206" s="129"/>
      <c r="E206" s="129"/>
      <c r="F206" s="129"/>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5" t="s">
        <v>315</v>
      </c>
      <c r="C207" s="299">
        <f>174/1119</f>
        <v>0.15549597855227881</v>
      </c>
      <c r="D207" s="129"/>
      <c r="E207" s="129"/>
      <c r="F207" s="129"/>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5" t="s">
        <v>316</v>
      </c>
      <c r="C208" s="299">
        <f>573/1119</f>
        <v>0.51206434316353888</v>
      </c>
      <c r="D208" s="129"/>
      <c r="E208" s="129"/>
      <c r="F208" s="129"/>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5" t="s">
        <v>317</v>
      </c>
      <c r="C209" s="299">
        <f>320/1119</f>
        <v>0.28596961572832885</v>
      </c>
      <c r="D209" s="129"/>
      <c r="E209" s="129"/>
      <c r="F209" s="129"/>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5" t="s">
        <v>318</v>
      </c>
      <c r="C210" s="299">
        <f>35/1119</f>
        <v>3.1277926720285967E-2</v>
      </c>
      <c r="D210" s="129"/>
      <c r="E210" s="129"/>
      <c r="F210" s="129"/>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5" t="s">
        <v>319</v>
      </c>
      <c r="C211" s="299">
        <v>0</v>
      </c>
      <c r="D211" s="129"/>
      <c r="E211" s="129"/>
      <c r="F211" s="129"/>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6" t="s">
        <v>313</v>
      </c>
      <c r="C212" s="300">
        <f>SUM(C206:C211)</f>
        <v>0.99999999999999989</v>
      </c>
      <c r="D212" s="129"/>
      <c r="E212" s="129"/>
      <c r="F212" s="129"/>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6"/>
      <c r="D213" s="129"/>
      <c r="E213" s="129"/>
      <c r="F213" s="129"/>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306</v>
      </c>
      <c r="C214" s="74" t="s">
        <v>300</v>
      </c>
      <c r="D214" s="74" t="s">
        <v>302</v>
      </c>
      <c r="E214" s="74" t="s">
        <v>301</v>
      </c>
      <c r="F214" s="74" t="s">
        <v>305</v>
      </c>
      <c r="G214" s="74" t="s">
        <v>304</v>
      </c>
      <c r="H214" s="1"/>
      <c r="I214" s="1"/>
      <c r="J214" s="1"/>
      <c r="K214" s="1"/>
      <c r="L214" s="1"/>
      <c r="M214" s="1"/>
      <c r="N214" s="1"/>
      <c r="O214" s="1"/>
      <c r="P214" s="1"/>
      <c r="Q214" s="1"/>
      <c r="R214" s="1"/>
      <c r="S214" s="1"/>
      <c r="T214" s="1"/>
      <c r="U214" s="1"/>
      <c r="V214" s="1"/>
      <c r="W214" s="1"/>
      <c r="X214" s="1"/>
      <c r="Y214" s="1"/>
      <c r="Z214" s="1"/>
    </row>
    <row r="215" spans="1:26" ht="12.75" customHeight="1">
      <c r="A215" s="4"/>
      <c r="B215" s="142" t="s">
        <v>320</v>
      </c>
      <c r="C215" s="149">
        <f>6/63</f>
        <v>9.5238095238095233E-2</v>
      </c>
      <c r="D215" s="149">
        <f>7/63</f>
        <v>0.1111111111111111</v>
      </c>
      <c r="E215" s="149">
        <f>3/63</f>
        <v>4.7619047619047616E-2</v>
      </c>
      <c r="F215" s="149"/>
      <c r="G215" s="149"/>
      <c r="H215" s="1"/>
      <c r="I215" s="1"/>
      <c r="J215" s="1"/>
      <c r="K215" s="1"/>
      <c r="L215" s="1"/>
      <c r="M215" s="1"/>
      <c r="N215" s="1"/>
      <c r="O215" s="1"/>
      <c r="P215" s="1"/>
      <c r="Q215" s="1"/>
      <c r="R215" s="1"/>
      <c r="S215" s="1"/>
      <c r="T215" s="1"/>
      <c r="U215" s="1"/>
      <c r="V215" s="1"/>
      <c r="W215" s="1"/>
      <c r="X215" s="1"/>
      <c r="Y215" s="1"/>
      <c r="Z215" s="1"/>
    </row>
    <row r="216" spans="1:26" ht="12.75" customHeight="1">
      <c r="A216" s="4"/>
      <c r="B216" s="142" t="s">
        <v>321</v>
      </c>
      <c r="C216" s="149">
        <f>24/63</f>
        <v>0.38095238095238093</v>
      </c>
      <c r="D216" s="149">
        <f>16/63</f>
        <v>0.25396825396825395</v>
      </c>
      <c r="E216" s="149">
        <f>22/63</f>
        <v>0.34920634920634919</v>
      </c>
      <c r="F216" s="149"/>
      <c r="G216" s="149"/>
      <c r="H216" s="1"/>
      <c r="I216" s="1"/>
      <c r="J216" s="1"/>
      <c r="K216" s="1"/>
      <c r="L216" s="1"/>
      <c r="M216" s="1"/>
      <c r="N216" s="1"/>
      <c r="O216" s="1"/>
      <c r="P216" s="1"/>
      <c r="Q216" s="1"/>
      <c r="R216" s="1"/>
      <c r="S216" s="1"/>
      <c r="T216" s="1"/>
      <c r="U216" s="1"/>
      <c r="V216" s="1"/>
      <c r="W216" s="1"/>
      <c r="X216" s="1"/>
      <c r="Y216" s="1"/>
      <c r="Z216" s="1"/>
    </row>
    <row r="217" spans="1:26" ht="12.75" customHeight="1">
      <c r="A217" s="4"/>
      <c r="B217" s="142" t="s">
        <v>322</v>
      </c>
      <c r="C217" s="149">
        <f>28/63</f>
        <v>0.44444444444444442</v>
      </c>
      <c r="D217" s="149">
        <f>24/63</f>
        <v>0.38095238095238093</v>
      </c>
      <c r="E217" s="149">
        <f>28/63</f>
        <v>0.44444444444444442</v>
      </c>
      <c r="F217" s="149"/>
      <c r="G217" s="149"/>
      <c r="H217" s="1"/>
      <c r="I217" s="1"/>
      <c r="J217" s="1"/>
      <c r="K217" s="1"/>
      <c r="L217" s="1"/>
      <c r="M217" s="1"/>
      <c r="N217" s="1"/>
      <c r="O217" s="1"/>
      <c r="P217" s="1"/>
      <c r="Q217" s="1"/>
      <c r="R217" s="1"/>
      <c r="S217" s="1"/>
      <c r="T217" s="1"/>
      <c r="U217" s="1"/>
      <c r="V217" s="1"/>
      <c r="W217" s="1"/>
      <c r="X217" s="1"/>
      <c r="Y217" s="1"/>
      <c r="Z217" s="1"/>
    </row>
    <row r="218" spans="1:26" ht="12.75" customHeight="1">
      <c r="A218" s="4"/>
      <c r="B218" s="147" t="s">
        <v>323</v>
      </c>
      <c r="C218" s="149">
        <f>5/63</f>
        <v>7.9365079365079361E-2</v>
      </c>
      <c r="D218" s="149">
        <f>15/63</f>
        <v>0.23809523809523808</v>
      </c>
      <c r="E218" s="149">
        <f>10/63</f>
        <v>0.15873015873015872</v>
      </c>
      <c r="F218" s="149"/>
      <c r="G218" s="149"/>
      <c r="H218" s="1"/>
      <c r="I218" s="1"/>
      <c r="J218" s="1"/>
      <c r="K218" s="1"/>
      <c r="L218" s="1"/>
      <c r="M218" s="1"/>
      <c r="N218" s="1"/>
      <c r="O218" s="1"/>
      <c r="P218" s="1"/>
      <c r="Q218" s="1"/>
      <c r="R218" s="1"/>
      <c r="S218" s="1"/>
      <c r="T218" s="1"/>
      <c r="U218" s="1"/>
      <c r="V218" s="1"/>
      <c r="W218" s="1"/>
      <c r="X218" s="1"/>
      <c r="Y218" s="1"/>
      <c r="Z218" s="1"/>
    </row>
    <row r="219" spans="1:26" ht="12.75" customHeight="1">
      <c r="A219" s="4"/>
      <c r="B219" s="147" t="s">
        <v>324</v>
      </c>
      <c r="C219" s="149">
        <v>0</v>
      </c>
      <c r="D219" s="149">
        <f>1/63</f>
        <v>1.5873015873015872E-2</v>
      </c>
      <c r="E219" s="149">
        <v>0</v>
      </c>
      <c r="F219" s="149"/>
      <c r="G219" s="149"/>
      <c r="H219" s="1"/>
      <c r="I219" s="1"/>
      <c r="J219" s="1"/>
      <c r="K219" s="1"/>
      <c r="L219" s="1"/>
      <c r="M219" s="1"/>
      <c r="N219" s="1"/>
      <c r="O219" s="1"/>
      <c r="P219" s="1"/>
      <c r="Q219" s="1"/>
      <c r="R219" s="1"/>
      <c r="S219" s="1"/>
      <c r="T219" s="1"/>
      <c r="U219" s="1"/>
      <c r="V219" s="1"/>
      <c r="W219" s="1"/>
      <c r="X219" s="1"/>
      <c r="Y219" s="1"/>
      <c r="Z219" s="1"/>
    </row>
    <row r="220" spans="1:26" ht="12.75" customHeight="1">
      <c r="A220" s="4"/>
      <c r="B220" s="142" t="s">
        <v>325</v>
      </c>
      <c r="C220" s="149">
        <v>0</v>
      </c>
      <c r="D220" s="149">
        <v>0</v>
      </c>
      <c r="E220" s="149">
        <v>0</v>
      </c>
      <c r="F220" s="149"/>
      <c r="G220" s="149"/>
      <c r="H220" s="1"/>
      <c r="I220" s="1"/>
      <c r="J220" s="1"/>
      <c r="K220" s="1"/>
      <c r="L220" s="1"/>
      <c r="M220" s="1"/>
      <c r="N220" s="1"/>
      <c r="O220" s="1"/>
      <c r="P220" s="1"/>
      <c r="Q220" s="1"/>
      <c r="R220" s="1"/>
      <c r="S220" s="1"/>
      <c r="T220" s="1"/>
      <c r="U220" s="1"/>
      <c r="V220" s="1"/>
      <c r="W220" s="1"/>
      <c r="X220" s="1"/>
      <c r="Y220" s="1"/>
      <c r="Z220" s="1"/>
    </row>
    <row r="221" spans="1:26" ht="12.75" customHeight="1">
      <c r="A221" s="2"/>
      <c r="B221" s="136" t="s">
        <v>313</v>
      </c>
      <c r="C221" s="149">
        <f t="shared" ref="C221:G221" si="1">SUM(C215:C220)</f>
        <v>1</v>
      </c>
      <c r="D221" s="149">
        <f t="shared" si="1"/>
        <v>1</v>
      </c>
      <c r="E221" s="149">
        <f t="shared" si="1"/>
        <v>0.99999999999999989</v>
      </c>
      <c r="F221" s="149">
        <f t="shared" si="1"/>
        <v>0</v>
      </c>
      <c r="G221" s="149">
        <f t="shared" si="1"/>
        <v>0</v>
      </c>
      <c r="H221" s="1"/>
      <c r="I221" s="1"/>
      <c r="J221" s="1"/>
      <c r="K221" s="1"/>
      <c r="L221" s="1"/>
      <c r="M221" s="1"/>
      <c r="N221" s="1"/>
      <c r="O221" s="1"/>
      <c r="P221" s="1"/>
      <c r="Q221" s="1"/>
      <c r="R221" s="1"/>
      <c r="S221" s="1"/>
      <c r="T221" s="1"/>
      <c r="U221" s="1"/>
      <c r="V221" s="1"/>
      <c r="W221" s="1"/>
      <c r="X221" s="1"/>
      <c r="Y221" s="1"/>
      <c r="Z221" s="1"/>
    </row>
    <row r="222" spans="1:26" ht="46.5" customHeight="1">
      <c r="A222" s="4" t="s">
        <v>326</v>
      </c>
      <c r="B222" s="351" t="s">
        <v>1093</v>
      </c>
      <c r="C222" s="313"/>
      <c r="D222" s="313"/>
      <c r="E222" s="313"/>
      <c r="F222" s="313"/>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58" t="s">
        <v>293</v>
      </c>
      <c r="C223" s="316"/>
      <c r="D223" s="317"/>
      <c r="E223" s="148" t="s">
        <v>289</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59" t="s">
        <v>327</v>
      </c>
      <c r="C224" s="316"/>
      <c r="D224" s="317"/>
      <c r="E224" s="149">
        <f>196/926</f>
        <v>0.21166306695464362</v>
      </c>
      <c r="F224" s="122"/>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18" t="s">
        <v>328</v>
      </c>
      <c r="C225" s="316"/>
      <c r="D225" s="317"/>
      <c r="E225" s="149">
        <f>434/926</f>
        <v>0.46868250539956802</v>
      </c>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8" t="s">
        <v>329</v>
      </c>
      <c r="C226" s="316"/>
      <c r="D226" s="317"/>
      <c r="E226" s="149">
        <f>739/926</f>
        <v>0.79805615550755937</v>
      </c>
      <c r="F226" s="150" t="s">
        <v>330</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8" t="s">
        <v>331</v>
      </c>
      <c r="C227" s="316"/>
      <c r="D227" s="317"/>
      <c r="E227" s="149">
        <f>187/926</f>
        <v>0.2019438444924406</v>
      </c>
      <c r="F227" s="150" t="s">
        <v>332</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8" t="s">
        <v>333</v>
      </c>
      <c r="C228" s="316"/>
      <c r="D228" s="317"/>
      <c r="E228" s="149">
        <f>41/926</f>
        <v>4.4276457883369327E-2</v>
      </c>
      <c r="F228" s="122"/>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18" t="s">
        <v>1140</v>
      </c>
      <c r="C229" s="316"/>
      <c r="D229" s="316"/>
      <c r="E229" s="301">
        <f>926/1337</f>
        <v>0.69259536275243083</v>
      </c>
      <c r="F229" s="151"/>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334</v>
      </c>
      <c r="B231" s="355" t="s">
        <v>1094</v>
      </c>
      <c r="C231" s="313"/>
      <c r="D231" s="313"/>
      <c r="E231" s="313"/>
      <c r="F231" s="313"/>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56" t="s">
        <v>306</v>
      </c>
      <c r="C233" s="317"/>
      <c r="D233" s="152" t="s">
        <v>289</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35" t="s">
        <v>335</v>
      </c>
      <c r="C234" s="317"/>
      <c r="D234" s="143">
        <f>237/1291</f>
        <v>0.18357862122385749</v>
      </c>
      <c r="E234" s="1"/>
      <c r="F234" s="122"/>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18" t="s">
        <v>336</v>
      </c>
      <c r="C235" s="317"/>
      <c r="D235" s="143">
        <f>314/1291</f>
        <v>0.24322230828814873</v>
      </c>
      <c r="E235" s="1"/>
      <c r="F235" s="122"/>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18" t="s">
        <v>337</v>
      </c>
      <c r="C236" s="317"/>
      <c r="D236" s="143">
        <f>226/1291</f>
        <v>0.17505809450038728</v>
      </c>
      <c r="E236" s="1"/>
      <c r="F236" s="122"/>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18" t="s">
        <v>338</v>
      </c>
      <c r="C237" s="317"/>
      <c r="D237" s="143">
        <f>182/1291</f>
        <v>0.14097598760650659</v>
      </c>
      <c r="E237" s="1"/>
      <c r="F237" s="122"/>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18" t="s">
        <v>339</v>
      </c>
      <c r="C238" s="317"/>
      <c r="D238" s="143">
        <f>127/1291</f>
        <v>9.8373353989155699E-2</v>
      </c>
      <c r="E238" s="1"/>
      <c r="F238" s="122"/>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18" t="s">
        <v>340</v>
      </c>
      <c r="C239" s="317"/>
      <c r="D239" s="143">
        <f>167/1291</f>
        <v>0.12935708752904726</v>
      </c>
      <c r="E239" s="1"/>
      <c r="F239" s="122"/>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18" t="s">
        <v>341</v>
      </c>
      <c r="C240" s="317"/>
      <c r="D240" s="143">
        <f>38/1291</f>
        <v>2.9434546862896978E-2</v>
      </c>
      <c r="E240" s="1"/>
      <c r="F240" s="122"/>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18" t="s">
        <v>342</v>
      </c>
      <c r="C241" s="317"/>
      <c r="D241" s="143">
        <v>0</v>
      </c>
      <c r="E241" s="1"/>
      <c r="F241" s="122"/>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18" t="s">
        <v>343</v>
      </c>
      <c r="C242" s="317"/>
      <c r="D242" s="143">
        <v>0</v>
      </c>
      <c r="E242" s="1"/>
      <c r="F242" s="12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60" t="s">
        <v>313</v>
      </c>
      <c r="C243" s="361"/>
      <c r="D243" s="153">
        <f>SUM(D234:D242)</f>
        <v>1.0000000000000002</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4"/>
      <c r="C244" s="154"/>
      <c r="D244" s="155"/>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344</v>
      </c>
      <c r="B245" s="312" t="s">
        <v>1095</v>
      </c>
      <c r="C245" s="313"/>
      <c r="D245" s="337"/>
      <c r="E245" s="302">
        <v>3.55</v>
      </c>
      <c r="F245" s="156"/>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62" t="s">
        <v>1096</v>
      </c>
      <c r="C246" s="313"/>
      <c r="D246" s="337"/>
      <c r="E246" s="76">
        <f>1291/1337</f>
        <v>0.96559461480927444</v>
      </c>
      <c r="F246" s="122"/>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345</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346</v>
      </c>
      <c r="B250" s="5" t="s">
        <v>347</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57" t="s">
        <v>1150</v>
      </c>
      <c r="C251" s="313"/>
      <c r="D251" s="313"/>
      <c r="E251" s="313"/>
      <c r="F251" s="313"/>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49" t="s">
        <v>348</v>
      </c>
      <c r="C254" s="313"/>
      <c r="D254" s="157"/>
      <c r="E254" s="157" t="s">
        <v>1160</v>
      </c>
      <c r="F254" s="87"/>
      <c r="G254" s="114"/>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4"/>
      <c r="H255" s="1"/>
      <c r="I255" s="1"/>
      <c r="J255" s="1"/>
      <c r="K255" s="1"/>
      <c r="L255" s="1"/>
      <c r="M255" s="1"/>
      <c r="N255" s="1"/>
      <c r="O255" s="1"/>
      <c r="P255" s="1"/>
      <c r="Q255" s="1"/>
      <c r="R255" s="1"/>
      <c r="S255" s="1"/>
      <c r="T255" s="1"/>
      <c r="U255" s="1"/>
      <c r="V255" s="1"/>
      <c r="W255" s="1"/>
      <c r="X255" s="1"/>
      <c r="Y255" s="1"/>
      <c r="Z255" s="1"/>
    </row>
    <row r="256" spans="1:26" ht="12.75" customHeight="1">
      <c r="A256" s="4"/>
      <c r="B256" s="349" t="s">
        <v>349</v>
      </c>
      <c r="C256" s="313"/>
      <c r="D256" s="61"/>
      <c r="E256" s="158"/>
      <c r="F256" s="1"/>
      <c r="G256" s="114"/>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4"/>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4"/>
      <c r="H258" s="1"/>
      <c r="I258" s="1"/>
      <c r="J258" s="1"/>
      <c r="K258" s="1"/>
      <c r="L258" s="1"/>
      <c r="M258" s="1"/>
      <c r="N258" s="1"/>
      <c r="O258" s="1"/>
      <c r="P258" s="1"/>
      <c r="Q258" s="1"/>
      <c r="R258" s="1"/>
      <c r="S258" s="1"/>
      <c r="T258" s="1"/>
      <c r="U258" s="1"/>
      <c r="V258" s="1"/>
      <c r="W258" s="1"/>
      <c r="X258" s="1"/>
      <c r="Y258" s="1"/>
      <c r="Z258" s="1"/>
    </row>
    <row r="259" spans="1:26" ht="14.25" customHeight="1">
      <c r="A259" s="4"/>
      <c r="B259" s="312" t="s">
        <v>350</v>
      </c>
      <c r="C259" s="313"/>
      <c r="D259" s="157"/>
      <c r="E259" s="157"/>
      <c r="F259" s="13"/>
      <c r="G259" s="1"/>
      <c r="H259" s="114"/>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51" t="s">
        <v>351</v>
      </c>
      <c r="C261" s="313"/>
      <c r="D261" s="313"/>
      <c r="E261" s="313"/>
      <c r="F261" s="313"/>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c r="B263" s="3" t="s">
        <v>352</v>
      </c>
      <c r="C263" s="159"/>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t="s">
        <v>1160</v>
      </c>
      <c r="B264" s="3" t="s">
        <v>353</v>
      </c>
      <c r="C264" s="159"/>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354</v>
      </c>
      <c r="C265" s="159"/>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51" t="s">
        <v>355</v>
      </c>
      <c r="C267" s="337"/>
      <c r="D267" s="157"/>
      <c r="E267" s="157"/>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356</v>
      </c>
      <c r="B269" s="5" t="s">
        <v>357</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4"/>
      <c r="H270" s="1"/>
      <c r="I270" s="1"/>
      <c r="J270" s="1"/>
      <c r="K270" s="1"/>
      <c r="L270" s="1"/>
      <c r="M270" s="1"/>
      <c r="N270" s="1"/>
      <c r="O270" s="1"/>
      <c r="P270" s="1"/>
      <c r="Q270" s="1"/>
      <c r="R270" s="1"/>
      <c r="S270" s="1"/>
      <c r="T270" s="1"/>
      <c r="U270" s="1"/>
      <c r="V270" s="1"/>
      <c r="W270" s="1"/>
      <c r="X270" s="1"/>
      <c r="Y270" s="1"/>
      <c r="Z270" s="1"/>
    </row>
    <row r="271" spans="1:26" ht="25.5" customHeight="1">
      <c r="A271" s="4"/>
      <c r="B271" s="312" t="s">
        <v>358</v>
      </c>
      <c r="C271" s="337"/>
      <c r="D271" s="157"/>
      <c r="E271" s="157" t="s">
        <v>1160</v>
      </c>
      <c r="F271" s="10"/>
      <c r="G271" s="1"/>
      <c r="H271" s="114"/>
      <c r="I271" s="1"/>
      <c r="J271" s="1"/>
      <c r="K271" s="1"/>
      <c r="L271" s="1"/>
      <c r="M271" s="1"/>
      <c r="N271" s="1"/>
      <c r="O271" s="1"/>
      <c r="P271" s="1"/>
      <c r="Q271" s="1"/>
      <c r="R271" s="1"/>
      <c r="S271" s="1"/>
      <c r="T271" s="1"/>
      <c r="U271" s="1"/>
      <c r="V271" s="1"/>
      <c r="W271" s="1"/>
      <c r="X271" s="1"/>
      <c r="Y271" s="1"/>
      <c r="Z271" s="1"/>
    </row>
    <row r="272" spans="1:26" ht="12.75" customHeight="1">
      <c r="A272" s="4"/>
      <c r="B272" s="87"/>
      <c r="C272" s="160"/>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1"/>
      <c r="C273" s="162" t="s">
        <v>359</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9" t="s">
        <v>360</v>
      </c>
      <c r="C274" s="163"/>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361</v>
      </c>
      <c r="C275" s="163"/>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0"/>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63"/>
      <c r="C278" s="313"/>
      <c r="D278" s="313"/>
      <c r="E278" s="82" t="s">
        <v>12</v>
      </c>
      <c r="F278" s="82" t="s">
        <v>13</v>
      </c>
      <c r="G278" s="114"/>
      <c r="H278" s="1"/>
      <c r="I278" s="1"/>
      <c r="J278" s="1"/>
      <c r="K278" s="1"/>
      <c r="L278" s="1"/>
      <c r="M278" s="1"/>
      <c r="N278" s="1"/>
      <c r="O278" s="1"/>
      <c r="P278" s="1"/>
      <c r="Q278" s="1"/>
      <c r="R278" s="1"/>
      <c r="S278" s="1"/>
      <c r="T278" s="1"/>
      <c r="U278" s="1"/>
      <c r="V278" s="1"/>
      <c r="W278" s="1"/>
      <c r="X278" s="1"/>
      <c r="Y278" s="1"/>
      <c r="Z278" s="1"/>
    </row>
    <row r="279" spans="1:26" ht="27" customHeight="1">
      <c r="A279" s="4" t="s">
        <v>362</v>
      </c>
      <c r="B279" s="351" t="s">
        <v>363</v>
      </c>
      <c r="C279" s="313"/>
      <c r="D279" s="313"/>
      <c r="E279" s="19" t="s">
        <v>1160</v>
      </c>
      <c r="F279" s="19"/>
      <c r="G279" s="1"/>
      <c r="H279" s="114"/>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364</v>
      </c>
      <c r="B281" s="81" t="s">
        <v>365</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366</v>
      </c>
      <c r="C283" s="6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102" t="s">
        <v>367</v>
      </c>
      <c r="C284" s="164"/>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t="s">
        <v>1160</v>
      </c>
      <c r="B285" s="102" t="s">
        <v>368</v>
      </c>
      <c r="C285" s="165" t="s">
        <v>1177</v>
      </c>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369</v>
      </c>
      <c r="B287" s="5" t="s">
        <v>370</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0"/>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371</v>
      </c>
      <c r="C289" s="6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t="s">
        <v>1160</v>
      </c>
      <c r="B290" s="102" t="s">
        <v>372</v>
      </c>
      <c r="C290" s="164"/>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373</v>
      </c>
      <c r="C291" s="165"/>
      <c r="D291" s="20" t="s">
        <v>374</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375</v>
      </c>
      <c r="C292" s="165"/>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65"/>
      <c r="C293" s="313"/>
      <c r="D293" s="160"/>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376</v>
      </c>
      <c r="C294" s="61" t="s">
        <v>1178</v>
      </c>
      <c r="D294" s="16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377</v>
      </c>
      <c r="C295" s="303">
        <v>200</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378</v>
      </c>
      <c r="C297" s="167"/>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67"/>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c r="B299" s="102" t="s">
        <v>379</v>
      </c>
      <c r="C299" s="167"/>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t="s">
        <v>1160</v>
      </c>
      <c r="B300" s="102" t="s">
        <v>380</v>
      </c>
      <c r="C300" s="16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2" t="s">
        <v>13</v>
      </c>
      <c r="C301" s="167"/>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381</v>
      </c>
      <c r="B303" s="5" t="s">
        <v>382</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63"/>
      <c r="C304" s="313"/>
      <c r="D304" s="313"/>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12" t="s">
        <v>383</v>
      </c>
      <c r="C305" s="313"/>
      <c r="D305" s="337"/>
      <c r="E305" s="19" t="s">
        <v>1160</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64" t="s">
        <v>384</v>
      </c>
      <c r="C306" s="313"/>
      <c r="D306" s="61" t="s">
        <v>1179</v>
      </c>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385</v>
      </c>
      <c r="B308" s="5" t="s">
        <v>386</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63"/>
      <c r="C309" s="313"/>
      <c r="D309" s="313"/>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12" t="s">
        <v>1097</v>
      </c>
      <c r="C310" s="313"/>
      <c r="D310" s="337"/>
      <c r="E310" s="19"/>
      <c r="F310" s="19" t="s">
        <v>1160</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387</v>
      </c>
      <c r="B312" s="56" t="s">
        <v>388</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389</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390</v>
      </c>
      <c r="B316" s="5" t="s">
        <v>391</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63"/>
      <c r="C317" s="313"/>
      <c r="D317" s="313"/>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12" t="s">
        <v>1098</v>
      </c>
      <c r="C318" s="313"/>
      <c r="D318" s="337"/>
      <c r="E318" s="19"/>
      <c r="F318" s="19" t="s">
        <v>1160</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2" t="s">
        <v>392</v>
      </c>
      <c r="C319" s="313"/>
      <c r="D319" s="313"/>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2" t="s">
        <v>393</v>
      </c>
      <c r="C320" s="313"/>
      <c r="D320" s="337"/>
      <c r="E320" s="168"/>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12" t="s">
        <v>394</v>
      </c>
      <c r="C321" s="313"/>
      <c r="D321" s="337"/>
      <c r="E321" s="168"/>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12" t="s">
        <v>395</v>
      </c>
      <c r="C322" s="313"/>
      <c r="D322" s="337"/>
      <c r="E322" s="168"/>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12" t="s">
        <v>396</v>
      </c>
      <c r="C323" s="313"/>
      <c r="D323" s="337"/>
      <c r="E323" s="168"/>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0"/>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51" t="s">
        <v>397</v>
      </c>
      <c r="C325" s="313"/>
      <c r="D325" s="313"/>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2" t="s">
        <v>398</v>
      </c>
      <c r="C326" s="313"/>
      <c r="D326" s="313"/>
      <c r="E326" s="168"/>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2" t="s">
        <v>399</v>
      </c>
      <c r="C327" s="313"/>
      <c r="D327" s="313"/>
      <c r="E327" s="168"/>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2" t="s">
        <v>400</v>
      </c>
      <c r="C328" s="313"/>
      <c r="D328" s="313"/>
      <c r="E328" s="313"/>
      <c r="F328" s="313"/>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21"/>
      <c r="C329" s="306"/>
      <c r="D329" s="306"/>
      <c r="E329" s="306"/>
      <c r="F329" s="306"/>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401</v>
      </c>
      <c r="B332" s="5" t="s">
        <v>402</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63"/>
      <c r="C333" s="313"/>
      <c r="D333" s="313"/>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12" t="s">
        <v>403</v>
      </c>
      <c r="C334" s="313"/>
      <c r="D334" s="337"/>
      <c r="E334" s="19"/>
      <c r="F334" s="19" t="s">
        <v>1160</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12" t="s">
        <v>392</v>
      </c>
      <c r="C335" s="313"/>
      <c r="D335" s="313"/>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12" t="s">
        <v>404</v>
      </c>
      <c r="C336" s="313"/>
      <c r="D336" s="168"/>
      <c r="E336" s="160"/>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12" t="s">
        <v>405</v>
      </c>
      <c r="C337" s="313"/>
      <c r="D337" s="168"/>
      <c r="E337" s="160"/>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14" t="s">
        <v>406</v>
      </c>
      <c r="C340" s="313"/>
      <c r="D340" s="313"/>
      <c r="E340" s="19"/>
      <c r="F340" s="19"/>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sheetProtection algorithmName="SHA-512" hashValue="5yRS7xRGH2xKRVvEgv0bJX5piXe3aGWp8yxXKGNO+Pd+WiSq8NgOPBaD130evmG7alUzslECzqMVNEjSraW7qw==" saltValue="mMyJZn2igSQRDHmcJEQKgg==" spinCount="100000" sheet="1" objects="1" scenarios="1"/>
  <mergeCells count="132">
    <mergeCell ref="B173:F173"/>
    <mergeCell ref="B127:F127"/>
    <mergeCell ref="B61:F61"/>
    <mergeCell ref="B43:D43"/>
    <mergeCell ref="B123:G123"/>
    <mergeCell ref="D135:F136"/>
    <mergeCell ref="B132:E132"/>
    <mergeCell ref="B133:E133"/>
    <mergeCell ref="B135:C136"/>
    <mergeCell ref="B52:D52"/>
    <mergeCell ref="B165:F165"/>
    <mergeCell ref="B125:G125"/>
    <mergeCell ref="B170:F170"/>
    <mergeCell ref="B171:F171"/>
    <mergeCell ref="B172:F172"/>
    <mergeCell ref="B167:F167"/>
    <mergeCell ref="B168:F168"/>
    <mergeCell ref="B169:F169"/>
    <mergeCell ref="C145:F145"/>
    <mergeCell ref="B138:F138"/>
    <mergeCell ref="B140:D140"/>
    <mergeCell ref="B12:D12"/>
    <mergeCell ref="B15:D15"/>
    <mergeCell ref="B25:D25"/>
    <mergeCell ref="B24:D24"/>
    <mergeCell ref="B45:C45"/>
    <mergeCell ref="B46:C46"/>
    <mergeCell ref="B85:F85"/>
    <mergeCell ref="B110:F110"/>
    <mergeCell ref="B51:F51"/>
    <mergeCell ref="B117:B118"/>
    <mergeCell ref="B113:D113"/>
    <mergeCell ref="C117:G117"/>
    <mergeCell ref="B14:D14"/>
    <mergeCell ref="B16:D16"/>
    <mergeCell ref="B18:D18"/>
    <mergeCell ref="B53:D53"/>
    <mergeCell ref="B54:D54"/>
    <mergeCell ref="B56:F56"/>
    <mergeCell ref="B57:C57"/>
    <mergeCell ref="B77:F77"/>
    <mergeCell ref="B28:D28"/>
    <mergeCell ref="B29:D29"/>
    <mergeCell ref="B80:D80"/>
    <mergeCell ref="B58:C58"/>
    <mergeCell ref="B116:G116"/>
    <mergeCell ref="B114:D114"/>
    <mergeCell ref="B27:D27"/>
    <mergeCell ref="B81:D81"/>
    <mergeCell ref="B115:D115"/>
    <mergeCell ref="B83:F83"/>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79:D279"/>
    <mergeCell ref="B251:F251"/>
    <mergeCell ref="B254:C254"/>
    <mergeCell ref="B245:D245"/>
    <mergeCell ref="B237:C237"/>
    <mergeCell ref="B238:C238"/>
    <mergeCell ref="B239:C239"/>
    <mergeCell ref="B240:C240"/>
    <mergeCell ref="B241:C241"/>
    <mergeCell ref="B242:C242"/>
    <mergeCell ref="B243:C243"/>
    <mergeCell ref="B246:D246"/>
    <mergeCell ref="B278:D278"/>
    <mergeCell ref="B256:C256"/>
    <mergeCell ref="B259:C259"/>
    <mergeCell ref="B261:F261"/>
    <mergeCell ref="B267:C267"/>
    <mergeCell ref="B271:C271"/>
    <mergeCell ref="B235:C235"/>
    <mergeCell ref="B236:C236"/>
    <mergeCell ref="B226:D226"/>
    <mergeCell ref="B227:D227"/>
    <mergeCell ref="B228:D228"/>
    <mergeCell ref="B229:D229"/>
    <mergeCell ref="B231:F231"/>
    <mergeCell ref="B233:C233"/>
    <mergeCell ref="B179:G181"/>
    <mergeCell ref="B194:G194"/>
    <mergeCell ref="B222:F222"/>
    <mergeCell ref="B223:D223"/>
    <mergeCell ref="B225:D225"/>
    <mergeCell ref="B234:C234"/>
    <mergeCell ref="B224:D224"/>
    <mergeCell ref="A1:F1"/>
    <mergeCell ref="B7:F7"/>
    <mergeCell ref="A3:A4"/>
    <mergeCell ref="B3:F4"/>
    <mergeCell ref="B5:F5"/>
    <mergeCell ref="B6:F6"/>
    <mergeCell ref="B59:C59"/>
    <mergeCell ref="B78:D78"/>
    <mergeCell ref="B79:D79"/>
    <mergeCell ref="B8:F8"/>
    <mergeCell ref="B9:F9"/>
    <mergeCell ref="B11:D11"/>
    <mergeCell ref="B10:D10"/>
    <mergeCell ref="B19:D19"/>
    <mergeCell ref="B21:D21"/>
    <mergeCell ref="B22:D22"/>
    <mergeCell ref="B31:F31"/>
    <mergeCell ref="B37:D37"/>
    <mergeCell ref="B39:D39"/>
    <mergeCell ref="B40:D40"/>
    <mergeCell ref="B41:D41"/>
    <mergeCell ref="B42:D42"/>
    <mergeCell ref="B32:F32"/>
    <mergeCell ref="B35:C35"/>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B99" sqref="B99:F99"/>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09" t="s">
        <v>407</v>
      </c>
      <c r="B1" s="310"/>
      <c r="C1" s="310"/>
      <c r="D1" s="310"/>
      <c r="E1" s="310"/>
      <c r="F1" s="310"/>
      <c r="G1" s="31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408</v>
      </c>
      <c r="C3" s="1"/>
      <c r="D3" s="1"/>
      <c r="E3" s="1"/>
      <c r="F3" s="1"/>
      <c r="G3" s="1"/>
      <c r="H3" s="1"/>
      <c r="I3" s="1"/>
      <c r="J3" s="1"/>
      <c r="K3" s="1"/>
      <c r="L3" s="1"/>
      <c r="M3" s="1"/>
      <c r="N3" s="1"/>
      <c r="O3" s="1"/>
      <c r="P3" s="1"/>
      <c r="Q3" s="1"/>
      <c r="R3" s="1"/>
      <c r="S3" s="1"/>
      <c r="T3" s="1"/>
      <c r="U3" s="1"/>
      <c r="V3" s="1"/>
      <c r="W3" s="1"/>
      <c r="X3" s="1"/>
      <c r="Y3" s="1"/>
      <c r="Z3" s="1"/>
    </row>
    <row r="4" spans="1:26" ht="12.75" customHeight="1">
      <c r="A4" s="2"/>
      <c r="B4" s="363"/>
      <c r="C4" s="313"/>
      <c r="D4" s="313"/>
      <c r="E4" s="84" t="s">
        <v>12</v>
      </c>
      <c r="F4" s="84" t="s">
        <v>13</v>
      </c>
      <c r="G4" s="10"/>
      <c r="H4" s="1"/>
      <c r="I4" s="1"/>
      <c r="J4" s="1"/>
      <c r="K4" s="1"/>
      <c r="L4" s="1"/>
      <c r="M4" s="1"/>
      <c r="N4" s="1"/>
      <c r="O4" s="1"/>
      <c r="P4" s="1"/>
      <c r="Q4" s="1"/>
      <c r="R4" s="1"/>
      <c r="S4" s="1"/>
      <c r="T4" s="1"/>
      <c r="U4" s="1"/>
      <c r="V4" s="1"/>
      <c r="W4" s="1"/>
      <c r="X4" s="1"/>
      <c r="Y4" s="1"/>
      <c r="Z4" s="1"/>
    </row>
    <row r="5" spans="1:26" ht="26.25" customHeight="1">
      <c r="A5" s="4" t="s">
        <v>409</v>
      </c>
      <c r="B5" s="312" t="s">
        <v>410</v>
      </c>
      <c r="C5" s="313"/>
      <c r="D5" s="337"/>
      <c r="E5" s="19" t="s">
        <v>1160</v>
      </c>
      <c r="F5" s="19"/>
      <c r="G5" s="94"/>
      <c r="H5" s="1"/>
      <c r="I5" s="1"/>
      <c r="J5" s="1"/>
      <c r="K5" s="1"/>
      <c r="L5" s="1"/>
      <c r="M5" s="1"/>
      <c r="N5" s="1"/>
      <c r="O5" s="1"/>
      <c r="P5" s="1"/>
      <c r="Q5" s="1"/>
      <c r="R5" s="1"/>
      <c r="S5" s="1"/>
      <c r="T5" s="1"/>
      <c r="U5" s="1"/>
      <c r="V5" s="1"/>
      <c r="W5" s="1"/>
      <c r="X5" s="1"/>
      <c r="Y5" s="1"/>
      <c r="Z5" s="1"/>
    </row>
    <row r="6" spans="1:26" ht="41.25" customHeight="1">
      <c r="A6" s="4"/>
      <c r="B6" s="312" t="s">
        <v>411</v>
      </c>
      <c r="C6" s="313"/>
      <c r="D6" s="337"/>
      <c r="E6" s="19" t="s">
        <v>1160</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412</v>
      </c>
      <c r="B8" s="330" t="s">
        <v>413</v>
      </c>
      <c r="C8" s="313"/>
      <c r="D8" s="313"/>
      <c r="E8" s="313"/>
      <c r="F8" s="313"/>
      <c r="G8" s="313"/>
      <c r="H8" s="1"/>
      <c r="I8" s="1"/>
      <c r="J8" s="1"/>
      <c r="K8" s="1"/>
      <c r="L8" s="1"/>
      <c r="M8" s="1"/>
      <c r="N8" s="1"/>
      <c r="O8" s="1"/>
      <c r="P8" s="1"/>
      <c r="Q8" s="1"/>
      <c r="R8" s="1"/>
      <c r="S8" s="1"/>
      <c r="T8" s="1"/>
      <c r="U8" s="1"/>
      <c r="V8" s="1"/>
      <c r="W8" s="1"/>
      <c r="X8" s="1"/>
      <c r="Y8" s="1"/>
      <c r="Z8" s="1"/>
    </row>
    <row r="9" spans="1:26" ht="20.25" customHeight="1">
      <c r="A9" s="4"/>
      <c r="B9" s="330" t="s">
        <v>414</v>
      </c>
      <c r="C9" s="313"/>
      <c r="D9" s="313"/>
      <c r="E9" s="313"/>
      <c r="F9" s="313"/>
      <c r="G9" s="313"/>
      <c r="H9" s="1"/>
      <c r="I9" s="1"/>
      <c r="J9" s="1"/>
      <c r="K9" s="1"/>
      <c r="L9" s="1"/>
      <c r="M9" s="1"/>
      <c r="N9" s="1"/>
      <c r="O9" s="1"/>
      <c r="P9" s="1"/>
      <c r="Q9" s="1"/>
      <c r="R9" s="1"/>
      <c r="S9" s="1"/>
      <c r="T9" s="1"/>
      <c r="U9" s="1"/>
      <c r="V9" s="1"/>
      <c r="W9" s="1"/>
      <c r="X9" s="1"/>
      <c r="Y9" s="1"/>
      <c r="Z9" s="1"/>
    </row>
    <row r="10" spans="1:26" ht="12.75" customHeight="1">
      <c r="A10" s="4"/>
      <c r="B10" s="169"/>
      <c r="C10" s="141" t="s">
        <v>415</v>
      </c>
      <c r="D10" s="141" t="s">
        <v>416</v>
      </c>
      <c r="E10" s="141" t="s">
        <v>417</v>
      </c>
      <c r="F10" s="170"/>
      <c r="G10" s="1"/>
      <c r="H10" s="1"/>
      <c r="I10" s="1"/>
      <c r="J10" s="1"/>
      <c r="K10" s="1"/>
      <c r="L10" s="1"/>
      <c r="M10" s="1"/>
      <c r="N10" s="1"/>
      <c r="O10" s="1"/>
      <c r="P10" s="1"/>
      <c r="Q10" s="1"/>
      <c r="R10" s="1"/>
      <c r="S10" s="1"/>
      <c r="T10" s="1"/>
      <c r="U10" s="1"/>
      <c r="V10" s="1"/>
      <c r="W10" s="1"/>
      <c r="X10" s="1"/>
      <c r="Y10" s="1"/>
      <c r="Z10" s="1"/>
    </row>
    <row r="11" spans="1:26" ht="12.75" customHeight="1">
      <c r="A11" s="4"/>
      <c r="B11" s="171" t="s">
        <v>76</v>
      </c>
      <c r="C11" s="172">
        <v>308</v>
      </c>
      <c r="D11" s="172">
        <v>203</v>
      </c>
      <c r="E11" s="172">
        <v>115</v>
      </c>
      <c r="F11" s="173"/>
      <c r="G11" s="1"/>
      <c r="H11" s="1"/>
      <c r="I11" s="1"/>
      <c r="J11" s="1"/>
      <c r="K11" s="1"/>
      <c r="L11" s="1"/>
      <c r="M11" s="1"/>
      <c r="N11" s="1"/>
      <c r="O11" s="1"/>
      <c r="P11" s="1"/>
      <c r="Q11" s="1"/>
      <c r="R11" s="1"/>
      <c r="S11" s="1"/>
      <c r="T11" s="1"/>
      <c r="U11" s="1"/>
      <c r="V11" s="1"/>
      <c r="W11" s="1"/>
      <c r="X11" s="1"/>
      <c r="Y11" s="1"/>
      <c r="Z11" s="1"/>
    </row>
    <row r="12" spans="1:26" ht="12.75" customHeight="1">
      <c r="A12" s="4"/>
      <c r="B12" s="171" t="s">
        <v>77</v>
      </c>
      <c r="C12" s="172">
        <v>559</v>
      </c>
      <c r="D12" s="172">
        <v>422</v>
      </c>
      <c r="E12" s="172">
        <v>201</v>
      </c>
      <c r="F12" s="173"/>
      <c r="G12" s="1"/>
      <c r="H12" s="1"/>
      <c r="I12" s="1"/>
      <c r="J12" s="1"/>
      <c r="K12" s="1"/>
      <c r="L12" s="1"/>
      <c r="M12" s="1"/>
      <c r="N12" s="1"/>
      <c r="O12" s="1"/>
      <c r="P12" s="1"/>
      <c r="Q12" s="1"/>
      <c r="R12" s="1"/>
      <c r="S12" s="1"/>
      <c r="T12" s="1"/>
      <c r="U12" s="1"/>
      <c r="V12" s="1"/>
      <c r="W12" s="1"/>
      <c r="X12" s="1"/>
      <c r="Y12" s="1"/>
      <c r="Z12" s="1"/>
    </row>
    <row r="13" spans="1:26" ht="12.75" customHeight="1">
      <c r="A13" s="4"/>
      <c r="B13" s="171" t="s">
        <v>78</v>
      </c>
      <c r="C13" s="172">
        <v>1</v>
      </c>
      <c r="D13" s="172">
        <v>0</v>
      </c>
      <c r="E13" s="172">
        <v>0</v>
      </c>
      <c r="F13" s="173"/>
      <c r="G13" s="1"/>
      <c r="H13" s="1"/>
      <c r="I13" s="1"/>
      <c r="J13" s="1"/>
      <c r="K13" s="1"/>
      <c r="L13" s="1"/>
      <c r="M13" s="1"/>
      <c r="N13" s="1"/>
      <c r="O13" s="1"/>
      <c r="P13" s="1"/>
      <c r="Q13" s="1"/>
      <c r="R13" s="1"/>
      <c r="S13" s="1"/>
      <c r="T13" s="1"/>
      <c r="U13" s="1"/>
      <c r="V13" s="1"/>
      <c r="W13" s="1"/>
      <c r="X13" s="1"/>
      <c r="Y13" s="1"/>
      <c r="Z13" s="1"/>
    </row>
    <row r="14" spans="1:26" ht="12.75" customHeight="1">
      <c r="A14" s="4"/>
      <c r="B14" s="174" t="s">
        <v>418</v>
      </c>
      <c r="C14" s="175">
        <f>SUM(C11:C13)</f>
        <v>868</v>
      </c>
      <c r="D14" s="175">
        <f t="shared" ref="D14:E14" si="0">SUM(D11:D13)</f>
        <v>625</v>
      </c>
      <c r="E14" s="175">
        <f t="shared" si="0"/>
        <v>316</v>
      </c>
      <c r="F14" s="17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419</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420</v>
      </c>
      <c r="B17" s="364" t="s">
        <v>421</v>
      </c>
      <c r="C17" s="313"/>
      <c r="D17" s="31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1160</v>
      </c>
      <c r="B19" s="176" t="s">
        <v>422</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1160</v>
      </c>
      <c r="B20" s="176" t="s">
        <v>423</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1160</v>
      </c>
      <c r="B21" s="176" t="s">
        <v>424</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1160</v>
      </c>
      <c r="B22" s="176" t="s">
        <v>425</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3"/>
      <c r="C23" s="313"/>
      <c r="D23" s="313"/>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426</v>
      </c>
      <c r="B24" s="312" t="s">
        <v>1138</v>
      </c>
      <c r="C24" s="313"/>
      <c r="D24" s="337"/>
      <c r="E24" s="19"/>
      <c r="F24" s="19" t="s">
        <v>1160</v>
      </c>
      <c r="G24" s="10"/>
      <c r="H24" s="1"/>
      <c r="I24" s="1"/>
      <c r="J24" s="1"/>
      <c r="K24" s="1"/>
      <c r="L24" s="1"/>
      <c r="M24" s="1"/>
      <c r="N24" s="1"/>
      <c r="O24" s="1"/>
      <c r="P24" s="1"/>
      <c r="Q24" s="1"/>
      <c r="R24" s="1"/>
      <c r="S24" s="1"/>
      <c r="T24" s="1"/>
      <c r="U24" s="1"/>
      <c r="V24" s="1"/>
      <c r="W24" s="1"/>
      <c r="X24" s="1"/>
      <c r="Y24" s="1"/>
      <c r="Z24" s="1"/>
    </row>
    <row r="25" spans="1:26" ht="24.75" customHeight="1">
      <c r="A25" s="4"/>
      <c r="B25" s="312" t="s">
        <v>427</v>
      </c>
      <c r="C25" s="313"/>
      <c r="D25" s="313"/>
      <c r="E25" s="165"/>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428</v>
      </c>
      <c r="B27" s="364" t="s">
        <v>429</v>
      </c>
      <c r="C27" s="313"/>
      <c r="D27" s="313"/>
      <c r="E27" s="313"/>
      <c r="F27" s="1"/>
      <c r="G27" s="1"/>
      <c r="H27" s="1"/>
      <c r="I27" s="1"/>
      <c r="J27" s="1"/>
      <c r="K27" s="1"/>
      <c r="L27" s="1"/>
      <c r="M27" s="1"/>
      <c r="N27" s="1"/>
      <c r="O27" s="1"/>
      <c r="P27" s="1"/>
      <c r="Q27" s="1"/>
      <c r="R27" s="1"/>
      <c r="S27" s="1"/>
      <c r="T27" s="1"/>
      <c r="U27" s="1"/>
      <c r="V27" s="1"/>
      <c r="W27" s="1"/>
      <c r="X27" s="1"/>
      <c r="Y27" s="1"/>
      <c r="Z27" s="1"/>
    </row>
    <row r="28" spans="1:26" ht="12.75" customHeight="1">
      <c r="A28" s="4"/>
      <c r="B28" s="178"/>
      <c r="C28" s="178"/>
      <c r="D28" s="178"/>
      <c r="E28" s="178"/>
      <c r="F28" s="85"/>
      <c r="G28" s="1"/>
      <c r="H28" s="1"/>
      <c r="I28" s="1"/>
      <c r="J28" s="1"/>
      <c r="K28" s="1"/>
      <c r="L28" s="1"/>
      <c r="M28" s="1"/>
      <c r="N28" s="1"/>
      <c r="O28" s="1"/>
      <c r="P28" s="1"/>
      <c r="Q28" s="1"/>
      <c r="R28" s="1"/>
      <c r="S28" s="1"/>
      <c r="T28" s="1"/>
      <c r="U28" s="1"/>
      <c r="V28" s="1"/>
      <c r="W28" s="1"/>
      <c r="X28" s="1"/>
      <c r="Y28" s="1"/>
      <c r="Z28" s="1"/>
    </row>
    <row r="29" spans="1:26" ht="17.649999999999999" customHeight="1">
      <c r="A29" s="4"/>
      <c r="B29" s="179"/>
      <c r="C29" s="287" t="s">
        <v>430</v>
      </c>
      <c r="D29" s="287" t="s">
        <v>431</v>
      </c>
      <c r="E29" s="287" t="s">
        <v>432</v>
      </c>
      <c r="F29" s="287" t="s">
        <v>433</v>
      </c>
      <c r="G29" s="287" t="s">
        <v>434</v>
      </c>
      <c r="H29" s="1"/>
      <c r="I29" s="1"/>
      <c r="J29" s="1"/>
      <c r="K29" s="1"/>
      <c r="L29" s="1"/>
      <c r="M29" s="1"/>
      <c r="N29" s="1"/>
      <c r="O29" s="1"/>
      <c r="P29" s="1"/>
      <c r="Q29" s="1"/>
      <c r="R29" s="1"/>
      <c r="S29" s="1"/>
      <c r="T29" s="1"/>
      <c r="U29" s="1"/>
      <c r="V29" s="1"/>
      <c r="W29" s="1"/>
      <c r="X29" s="1"/>
      <c r="Y29" s="1"/>
      <c r="Z29" s="1"/>
    </row>
    <row r="30" spans="1:26" ht="12.75" customHeight="1">
      <c r="A30" s="4"/>
      <c r="B30" s="6" t="s">
        <v>435</v>
      </c>
      <c r="C30" s="19"/>
      <c r="D30" s="19"/>
      <c r="E30" s="19"/>
      <c r="F30" s="19" t="s">
        <v>1160</v>
      </c>
      <c r="G30" s="19"/>
      <c r="H30" s="1"/>
      <c r="I30" s="1"/>
      <c r="J30" s="1"/>
      <c r="K30" s="1"/>
      <c r="L30" s="1"/>
      <c r="M30" s="1"/>
      <c r="N30" s="1"/>
      <c r="O30" s="1"/>
      <c r="P30" s="1"/>
      <c r="Q30" s="1"/>
      <c r="R30" s="1"/>
      <c r="S30" s="1"/>
      <c r="T30" s="1"/>
      <c r="U30" s="1"/>
      <c r="V30" s="1"/>
      <c r="W30" s="1"/>
      <c r="X30" s="1"/>
      <c r="Y30" s="1"/>
      <c r="Z30" s="1"/>
    </row>
    <row r="31" spans="1:26" ht="12.75" customHeight="1">
      <c r="A31" s="4"/>
      <c r="B31" s="6" t="s">
        <v>436</v>
      </c>
      <c r="C31" s="19" t="s">
        <v>1160</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437</v>
      </c>
      <c r="C32" s="19"/>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t="s">
        <v>1160</v>
      </c>
      <c r="G34" s="19"/>
      <c r="H34" s="1"/>
      <c r="I34" s="1"/>
      <c r="J34" s="1"/>
      <c r="K34" s="1"/>
      <c r="L34" s="1"/>
      <c r="M34" s="1"/>
      <c r="N34" s="1"/>
      <c r="O34" s="1"/>
      <c r="P34" s="1"/>
      <c r="Q34" s="1"/>
      <c r="R34" s="1"/>
      <c r="S34" s="1"/>
      <c r="T34" s="1"/>
      <c r="U34" s="1"/>
      <c r="V34" s="1"/>
      <c r="W34" s="1"/>
      <c r="X34" s="1"/>
      <c r="Y34" s="1"/>
      <c r="Z34" s="1"/>
    </row>
    <row r="35" spans="1:26" ht="28.5" customHeight="1">
      <c r="A35" s="4"/>
      <c r="B35" s="6" t="s">
        <v>438</v>
      </c>
      <c r="C35" s="19"/>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439</v>
      </c>
      <c r="B37" s="312" t="s">
        <v>440</v>
      </c>
      <c r="C37" s="313"/>
      <c r="D37" s="313"/>
      <c r="E37" s="103">
        <v>2</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441</v>
      </c>
      <c r="B39" s="312" t="s">
        <v>442</v>
      </c>
      <c r="C39" s="313"/>
      <c r="D39" s="313"/>
      <c r="E39" s="103">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443</v>
      </c>
      <c r="B41" s="312" t="s">
        <v>444</v>
      </c>
      <c r="C41" s="313"/>
      <c r="D41" s="313"/>
      <c r="E41" s="313"/>
      <c r="F41" s="313"/>
      <c r="G41" s="13"/>
      <c r="H41" s="1"/>
      <c r="I41" s="1"/>
      <c r="J41" s="1"/>
      <c r="K41" s="1"/>
      <c r="L41" s="1"/>
      <c r="M41" s="1"/>
      <c r="N41" s="1"/>
      <c r="O41" s="1"/>
      <c r="P41" s="1"/>
      <c r="Q41" s="1"/>
      <c r="R41" s="1"/>
      <c r="S41" s="1"/>
      <c r="T41" s="1"/>
      <c r="U41" s="1"/>
      <c r="V41" s="1"/>
      <c r="W41" s="1"/>
      <c r="X41" s="1"/>
      <c r="Y41" s="1"/>
      <c r="Z41" s="1"/>
    </row>
    <row r="42" spans="1:26" ht="12.75" customHeight="1">
      <c r="A42" s="4"/>
      <c r="B42" s="321"/>
      <c r="C42" s="306"/>
      <c r="D42" s="306"/>
      <c r="E42" s="306"/>
      <c r="F42" s="306"/>
      <c r="G42" s="30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445</v>
      </c>
      <c r="B44" s="338" t="s">
        <v>446</v>
      </c>
      <c r="C44" s="306"/>
      <c r="D44" s="306"/>
      <c r="E44" s="306"/>
      <c r="F44" s="306"/>
      <c r="G44" s="306"/>
      <c r="H44" s="1"/>
      <c r="I44" s="1"/>
      <c r="J44" s="1"/>
      <c r="K44" s="1"/>
      <c r="L44" s="1"/>
      <c r="M44" s="1"/>
      <c r="N44" s="1"/>
      <c r="O44" s="1"/>
      <c r="P44" s="1"/>
      <c r="Q44" s="1"/>
      <c r="R44" s="1"/>
      <c r="S44" s="1"/>
      <c r="T44" s="1"/>
      <c r="U44" s="1"/>
      <c r="V44" s="1"/>
      <c r="W44" s="1"/>
      <c r="X44" s="1"/>
      <c r="Y44" s="1"/>
      <c r="Z44" s="1"/>
    </row>
    <row r="45" spans="1:26" ht="22.5">
      <c r="A45" s="4" t="s">
        <v>445</v>
      </c>
      <c r="B45" s="181"/>
      <c r="C45" s="180" t="s">
        <v>361</v>
      </c>
      <c r="D45" s="180" t="s">
        <v>447</v>
      </c>
      <c r="E45" s="180" t="s">
        <v>448</v>
      </c>
      <c r="F45" s="180" t="s">
        <v>449</v>
      </c>
      <c r="G45" s="180" t="s">
        <v>450</v>
      </c>
      <c r="H45" s="1"/>
      <c r="I45" s="1"/>
      <c r="J45" s="1"/>
      <c r="K45" s="1"/>
      <c r="L45" s="1"/>
      <c r="M45" s="1"/>
      <c r="N45" s="1"/>
      <c r="O45" s="1"/>
      <c r="P45" s="1"/>
      <c r="Q45" s="1"/>
      <c r="R45" s="1"/>
      <c r="S45" s="1"/>
      <c r="T45" s="1"/>
      <c r="U45" s="1"/>
      <c r="V45" s="1"/>
      <c r="W45" s="1"/>
      <c r="X45" s="1"/>
      <c r="Y45" s="1"/>
      <c r="Z45" s="1"/>
    </row>
    <row r="46" spans="1:26" ht="12.75" customHeight="1">
      <c r="A46" s="4" t="s">
        <v>445</v>
      </c>
      <c r="B46" s="136" t="s">
        <v>422</v>
      </c>
      <c r="C46" s="163"/>
      <c r="D46" s="163"/>
      <c r="E46" s="163"/>
      <c r="F46" s="163"/>
      <c r="G46" s="182" t="s">
        <v>1160</v>
      </c>
      <c r="H46" s="1"/>
      <c r="I46" s="1"/>
      <c r="J46" s="1"/>
      <c r="K46" s="1"/>
      <c r="L46" s="1"/>
      <c r="M46" s="1"/>
      <c r="N46" s="1"/>
      <c r="O46" s="1"/>
      <c r="P46" s="1"/>
      <c r="Q46" s="1"/>
      <c r="R46" s="1"/>
      <c r="S46" s="1"/>
      <c r="T46" s="1"/>
      <c r="U46" s="1"/>
      <c r="V46" s="1"/>
      <c r="W46" s="1"/>
      <c r="X46" s="1"/>
      <c r="Y46" s="1"/>
      <c r="Z46" s="1"/>
    </row>
    <row r="47" spans="1:26" ht="12.75" customHeight="1">
      <c r="A47" s="4" t="s">
        <v>445</v>
      </c>
      <c r="B47" s="136" t="s">
        <v>423</v>
      </c>
      <c r="C47" s="163"/>
      <c r="D47" s="163"/>
      <c r="E47" s="163"/>
      <c r="F47" s="163"/>
      <c r="G47" s="182" t="s">
        <v>1160</v>
      </c>
      <c r="H47" s="1"/>
      <c r="I47" s="1"/>
      <c r="J47" s="1"/>
      <c r="K47" s="1"/>
      <c r="L47" s="1"/>
      <c r="M47" s="1"/>
      <c r="N47" s="1"/>
      <c r="O47" s="1"/>
      <c r="P47" s="1"/>
      <c r="Q47" s="1"/>
      <c r="R47" s="1"/>
      <c r="S47" s="1"/>
      <c r="T47" s="1"/>
      <c r="U47" s="1"/>
      <c r="V47" s="1"/>
      <c r="W47" s="1"/>
      <c r="X47" s="1"/>
      <c r="Y47" s="1"/>
      <c r="Z47" s="1"/>
    </row>
    <row r="48" spans="1:26" ht="12.75" customHeight="1">
      <c r="A48" s="4" t="s">
        <v>445</v>
      </c>
      <c r="B48" s="136" t="s">
        <v>424</v>
      </c>
      <c r="C48" s="163"/>
      <c r="D48" s="163"/>
      <c r="E48" s="163"/>
      <c r="F48" s="163"/>
      <c r="G48" s="182" t="s">
        <v>1160</v>
      </c>
      <c r="H48" s="1"/>
      <c r="I48" s="1"/>
      <c r="J48" s="1"/>
      <c r="K48" s="1"/>
      <c r="L48" s="1"/>
      <c r="M48" s="1"/>
      <c r="N48" s="1"/>
      <c r="O48" s="1"/>
      <c r="P48" s="1"/>
      <c r="Q48" s="1"/>
      <c r="R48" s="1"/>
      <c r="S48" s="1"/>
      <c r="T48" s="1"/>
      <c r="U48" s="1"/>
      <c r="V48" s="1"/>
      <c r="W48" s="1"/>
      <c r="X48" s="1"/>
      <c r="Y48" s="1"/>
      <c r="Z48" s="1"/>
    </row>
    <row r="49" spans="1:26" ht="12.75" customHeight="1">
      <c r="A49" s="4" t="s">
        <v>445</v>
      </c>
      <c r="B49" s="136" t="s">
        <v>425</v>
      </c>
      <c r="C49" s="163"/>
      <c r="D49" s="163"/>
      <c r="E49" s="163"/>
      <c r="F49" s="163"/>
      <c r="G49" s="182" t="s">
        <v>1160</v>
      </c>
      <c r="H49" s="1"/>
      <c r="I49" s="1"/>
      <c r="J49" s="1"/>
      <c r="K49" s="1"/>
      <c r="L49" s="1"/>
      <c r="M49" s="1"/>
      <c r="N49" s="1"/>
      <c r="O49" s="1"/>
      <c r="P49" s="1"/>
      <c r="Q49" s="1"/>
      <c r="R49" s="1"/>
      <c r="S49" s="1"/>
      <c r="T49" s="1"/>
      <c r="U49" s="1"/>
      <c r="V49" s="1"/>
      <c r="W49" s="1"/>
      <c r="X49" s="1"/>
      <c r="Y49" s="1"/>
      <c r="Z49" s="1"/>
    </row>
    <row r="50" spans="1:26" ht="12.75" customHeight="1">
      <c r="A50" s="4"/>
      <c r="B50" s="1"/>
      <c r="C50" s="183"/>
      <c r="D50" s="183"/>
      <c r="E50" s="183"/>
      <c r="F50" s="183"/>
      <c r="G50" s="21"/>
      <c r="H50" s="1"/>
      <c r="I50" s="1"/>
      <c r="J50" s="1"/>
      <c r="K50" s="1"/>
      <c r="L50" s="1"/>
      <c r="M50" s="1"/>
      <c r="N50" s="1"/>
      <c r="O50" s="1"/>
      <c r="P50" s="1"/>
      <c r="Q50" s="1"/>
      <c r="R50" s="1"/>
      <c r="S50" s="1"/>
      <c r="T50" s="1"/>
      <c r="U50" s="1"/>
      <c r="V50" s="1"/>
      <c r="W50" s="1"/>
      <c r="X50" s="1"/>
      <c r="Y50" s="1"/>
      <c r="Z50" s="1"/>
    </row>
    <row r="51" spans="1:26" ht="12.75" customHeight="1">
      <c r="A51" s="4"/>
      <c r="B51" s="1"/>
      <c r="C51" s="183"/>
      <c r="D51" s="183"/>
      <c r="E51" s="183"/>
      <c r="F51" s="183"/>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3"/>
      <c r="C53" s="313"/>
      <c r="D53" s="313"/>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451</v>
      </c>
      <c r="B54" s="312" t="s">
        <v>452</v>
      </c>
      <c r="C54" s="313"/>
      <c r="D54" s="337"/>
      <c r="E54" s="19"/>
      <c r="F54" s="19" t="s">
        <v>1160</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453</v>
      </c>
      <c r="B56" s="312" t="s">
        <v>454</v>
      </c>
      <c r="C56" s="313"/>
      <c r="D56" s="313"/>
      <c r="E56" s="313"/>
      <c r="F56" s="313"/>
      <c r="G56" s="313"/>
      <c r="H56" s="1"/>
      <c r="I56" s="1"/>
      <c r="J56" s="1"/>
      <c r="K56" s="1"/>
      <c r="L56" s="1"/>
      <c r="M56" s="1"/>
      <c r="N56" s="1"/>
      <c r="O56" s="1"/>
      <c r="P56" s="1"/>
      <c r="Q56" s="1"/>
      <c r="R56" s="1"/>
      <c r="S56" s="1"/>
      <c r="T56" s="1"/>
      <c r="U56" s="1"/>
      <c r="V56" s="1"/>
      <c r="W56" s="1"/>
      <c r="X56" s="1"/>
      <c r="Y56" s="1"/>
      <c r="Z56" s="1"/>
    </row>
    <row r="57" spans="1:26" ht="12.75" customHeight="1">
      <c r="A57" s="4"/>
      <c r="B57" s="321"/>
      <c r="C57" s="306"/>
      <c r="D57" s="306"/>
      <c r="E57" s="306"/>
      <c r="F57" s="306"/>
      <c r="G57" s="306"/>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90" t="s">
        <v>455</v>
      </c>
      <c r="C59" s="313"/>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456</v>
      </c>
      <c r="B60" s="312" t="s">
        <v>457</v>
      </c>
      <c r="C60" s="313"/>
      <c r="D60" s="184" t="s">
        <v>1180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3"/>
      <c r="C62" s="313"/>
      <c r="D62" s="313"/>
      <c r="E62" s="82" t="s">
        <v>290</v>
      </c>
      <c r="F62" s="82" t="s">
        <v>458</v>
      </c>
      <c r="G62" s="1"/>
      <c r="H62" s="1"/>
      <c r="I62" s="1"/>
      <c r="J62" s="1"/>
      <c r="K62" s="1"/>
      <c r="L62" s="1"/>
      <c r="M62" s="1"/>
      <c r="N62" s="1"/>
      <c r="O62" s="1"/>
      <c r="P62" s="1"/>
      <c r="Q62" s="1"/>
      <c r="R62" s="1"/>
      <c r="S62" s="1"/>
      <c r="T62" s="1"/>
      <c r="U62" s="1"/>
      <c r="V62" s="1"/>
      <c r="W62" s="1"/>
      <c r="X62" s="1"/>
      <c r="Y62" s="1"/>
      <c r="Z62" s="1"/>
    </row>
    <row r="63" spans="1:26" ht="26.25" customHeight="1">
      <c r="A63" s="4" t="s">
        <v>459</v>
      </c>
      <c r="B63" s="312" t="s">
        <v>460</v>
      </c>
      <c r="C63" s="313"/>
      <c r="D63" s="337"/>
      <c r="E63" s="19">
        <v>62</v>
      </c>
      <c r="F63" s="19" t="s">
        <v>1181</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3"/>
      <c r="C65" s="313"/>
      <c r="D65" s="313"/>
      <c r="E65" s="82" t="s">
        <v>290</v>
      </c>
      <c r="F65" s="82" t="s">
        <v>458</v>
      </c>
      <c r="G65" s="1"/>
      <c r="H65" s="1"/>
      <c r="I65" s="1"/>
      <c r="J65" s="1"/>
      <c r="K65" s="1"/>
      <c r="L65" s="1"/>
      <c r="M65" s="1"/>
      <c r="N65" s="1"/>
      <c r="O65" s="1"/>
      <c r="P65" s="1"/>
      <c r="Q65" s="1"/>
      <c r="R65" s="1"/>
      <c r="S65" s="1"/>
      <c r="T65" s="1"/>
      <c r="U65" s="1"/>
      <c r="V65" s="1"/>
      <c r="W65" s="1"/>
      <c r="X65" s="1"/>
      <c r="Y65" s="1"/>
      <c r="Z65" s="1"/>
    </row>
    <row r="66" spans="1:26" ht="27" customHeight="1">
      <c r="A66" s="4" t="s">
        <v>461</v>
      </c>
      <c r="B66" s="312" t="s">
        <v>462</v>
      </c>
      <c r="C66" s="313"/>
      <c r="D66" s="337"/>
      <c r="E66" s="19">
        <v>93</v>
      </c>
      <c r="F66" s="19" t="s">
        <v>1181</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463</v>
      </c>
      <c r="B68" s="312" t="s">
        <v>464</v>
      </c>
      <c r="C68" s="313"/>
      <c r="D68" s="337"/>
      <c r="E68" s="184"/>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465</v>
      </c>
      <c r="B70" s="312" t="s">
        <v>466</v>
      </c>
      <c r="C70" s="313"/>
      <c r="D70" s="337"/>
      <c r="E70" s="184">
        <v>31</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467</v>
      </c>
      <c r="B72" s="312" t="s">
        <v>468</v>
      </c>
      <c r="C72" s="313"/>
      <c r="D72" s="313"/>
      <c r="E72" s="313"/>
      <c r="F72" s="313"/>
      <c r="G72" s="313"/>
      <c r="H72" s="1"/>
      <c r="I72" s="1"/>
      <c r="J72" s="1"/>
      <c r="K72" s="1"/>
      <c r="L72" s="1"/>
      <c r="M72" s="1"/>
      <c r="N72" s="1"/>
      <c r="O72" s="1"/>
      <c r="P72" s="1"/>
      <c r="Q72" s="1"/>
      <c r="R72" s="1"/>
      <c r="S72" s="1"/>
      <c r="T72" s="1"/>
      <c r="U72" s="1"/>
      <c r="V72" s="1"/>
      <c r="W72" s="1"/>
      <c r="X72" s="1"/>
      <c r="Y72" s="1"/>
      <c r="Z72" s="1"/>
    </row>
    <row r="73" spans="1:26" ht="12.75" customHeight="1">
      <c r="A73" s="4"/>
      <c r="B73" s="321"/>
      <c r="C73" s="306"/>
      <c r="D73" s="306"/>
      <c r="E73" s="306"/>
      <c r="F73" s="306"/>
      <c r="G73" s="306"/>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469</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470</v>
      </c>
      <c r="B76" s="1" t="s">
        <v>471</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3"/>
      <c r="C78" s="313"/>
      <c r="D78" s="313"/>
      <c r="E78" s="61" t="s">
        <v>12</v>
      </c>
      <c r="F78" s="185" t="s">
        <v>13</v>
      </c>
      <c r="G78" s="3"/>
      <c r="H78" s="1"/>
      <c r="I78" s="1"/>
      <c r="J78" s="1"/>
      <c r="K78" s="1"/>
      <c r="L78" s="1"/>
      <c r="M78" s="1"/>
      <c r="N78" s="1"/>
      <c r="O78" s="1"/>
      <c r="P78" s="1"/>
      <c r="Q78" s="1"/>
      <c r="R78" s="1"/>
      <c r="S78" s="1"/>
      <c r="T78" s="1"/>
      <c r="U78" s="1"/>
      <c r="V78" s="1"/>
      <c r="W78" s="1"/>
      <c r="X78" s="1"/>
      <c r="Y78" s="1"/>
      <c r="Z78" s="1"/>
    </row>
    <row r="79" spans="1:26" ht="12.75" customHeight="1">
      <c r="A79" s="4"/>
      <c r="B79" s="352" t="s">
        <v>472</v>
      </c>
      <c r="C79" s="313"/>
      <c r="D79" s="337"/>
      <c r="E79" s="19" t="s">
        <v>1160</v>
      </c>
      <c r="F79" s="11"/>
      <c r="G79" s="3"/>
      <c r="H79" s="1"/>
      <c r="I79" s="1"/>
      <c r="J79" s="1"/>
      <c r="K79" s="1"/>
      <c r="L79" s="1"/>
      <c r="M79" s="1"/>
      <c r="N79" s="1"/>
      <c r="O79" s="1"/>
      <c r="P79" s="1"/>
      <c r="Q79" s="1"/>
      <c r="R79" s="1"/>
      <c r="S79" s="1"/>
      <c r="T79" s="1"/>
      <c r="U79" s="1"/>
      <c r="V79" s="1"/>
      <c r="W79" s="1"/>
      <c r="X79" s="1"/>
      <c r="Y79" s="1"/>
      <c r="Z79" s="1"/>
    </row>
    <row r="80" spans="1:26" ht="12.75" customHeight="1">
      <c r="A80" s="4"/>
      <c r="B80" s="352" t="s">
        <v>473</v>
      </c>
      <c r="C80" s="313"/>
      <c r="D80" s="337"/>
      <c r="E80" s="19" t="s">
        <v>1160</v>
      </c>
      <c r="F80" s="11"/>
      <c r="G80" s="3"/>
      <c r="H80" s="1"/>
      <c r="I80" s="1"/>
      <c r="J80" s="1"/>
      <c r="K80" s="1"/>
      <c r="L80" s="1"/>
      <c r="M80" s="1"/>
      <c r="N80" s="1"/>
      <c r="O80" s="1"/>
      <c r="P80" s="1"/>
      <c r="Q80" s="1"/>
      <c r="R80" s="1"/>
      <c r="S80" s="1"/>
      <c r="T80" s="1"/>
      <c r="U80" s="1"/>
      <c r="V80" s="1"/>
      <c r="W80" s="1"/>
      <c r="X80" s="1"/>
      <c r="Y80" s="1"/>
      <c r="Z80" s="1"/>
    </row>
    <row r="81" spans="1:26" ht="12.75" customHeight="1">
      <c r="A81" s="4"/>
      <c r="B81" s="352" t="s">
        <v>474</v>
      </c>
      <c r="C81" s="313"/>
      <c r="D81" s="337"/>
      <c r="E81" s="19"/>
      <c r="F81" s="11" t="s">
        <v>1160</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3"/>
      <c r="C83" s="313"/>
      <c r="D83" s="313"/>
      <c r="E83" s="61" t="s">
        <v>290</v>
      </c>
      <c r="F83" s="185" t="s">
        <v>458</v>
      </c>
      <c r="G83" s="3"/>
      <c r="H83" s="1"/>
      <c r="I83" s="1"/>
      <c r="J83" s="1"/>
      <c r="K83" s="1"/>
      <c r="L83" s="1"/>
      <c r="M83" s="1"/>
      <c r="N83" s="1"/>
      <c r="O83" s="1"/>
      <c r="P83" s="1"/>
      <c r="Q83" s="1"/>
      <c r="R83" s="1"/>
      <c r="S83" s="1"/>
      <c r="T83" s="1"/>
      <c r="U83" s="1"/>
      <c r="V83" s="1"/>
      <c r="W83" s="1"/>
      <c r="X83" s="1"/>
      <c r="Y83" s="1"/>
      <c r="Z83" s="1"/>
    </row>
    <row r="84" spans="1:26" ht="12.75" customHeight="1">
      <c r="A84" s="4" t="s">
        <v>475</v>
      </c>
      <c r="B84" s="389" t="s">
        <v>476</v>
      </c>
      <c r="C84" s="313"/>
      <c r="D84" s="337"/>
      <c r="E84" s="326">
        <v>62</v>
      </c>
      <c r="F84" s="386"/>
      <c r="G84" s="3"/>
      <c r="H84" s="1"/>
      <c r="I84" s="1"/>
      <c r="J84" s="1"/>
      <c r="K84" s="1"/>
      <c r="L84" s="1"/>
      <c r="M84" s="1"/>
      <c r="N84" s="1"/>
      <c r="O84" s="1"/>
      <c r="P84" s="1"/>
      <c r="Q84" s="1"/>
      <c r="R84" s="1"/>
      <c r="S84" s="1"/>
      <c r="T84" s="1"/>
      <c r="U84" s="1"/>
      <c r="V84" s="1"/>
      <c r="W84" s="1"/>
      <c r="X84" s="1"/>
      <c r="Y84" s="1"/>
      <c r="Z84" s="1"/>
    </row>
    <row r="85" spans="1:26" ht="12.75" customHeight="1">
      <c r="A85" s="4"/>
      <c r="B85" s="313"/>
      <c r="C85" s="313"/>
      <c r="D85" s="337"/>
      <c r="E85" s="385"/>
      <c r="F85" s="385"/>
      <c r="G85" s="3"/>
      <c r="H85" s="1"/>
      <c r="I85" s="1"/>
      <c r="J85" s="1"/>
      <c r="K85" s="1"/>
      <c r="L85" s="1"/>
      <c r="M85" s="1"/>
      <c r="N85" s="1"/>
      <c r="O85" s="1"/>
      <c r="P85" s="1"/>
      <c r="Q85" s="1"/>
      <c r="R85" s="1"/>
      <c r="S85" s="1"/>
      <c r="T85" s="1"/>
      <c r="U85" s="1"/>
      <c r="V85" s="1"/>
      <c r="W85" s="1"/>
      <c r="X85" s="1"/>
      <c r="Y85" s="1"/>
      <c r="Z85" s="1"/>
    </row>
    <row r="86" spans="1:26" ht="12.75" customHeight="1">
      <c r="A86" s="4"/>
      <c r="B86" s="313"/>
      <c r="C86" s="313"/>
      <c r="D86" s="337"/>
      <c r="E86" s="327"/>
      <c r="F86" s="327"/>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3"/>
      <c r="C88" s="313"/>
      <c r="D88" s="313"/>
      <c r="E88" s="61" t="s">
        <v>290</v>
      </c>
      <c r="F88" s="185" t="s">
        <v>458</v>
      </c>
      <c r="G88" s="3"/>
      <c r="H88" s="1"/>
      <c r="I88" s="1"/>
      <c r="J88" s="1"/>
      <c r="K88" s="1"/>
      <c r="L88" s="1"/>
      <c r="M88" s="1"/>
      <c r="N88" s="1"/>
      <c r="O88" s="1"/>
      <c r="P88" s="1"/>
      <c r="Q88" s="1"/>
      <c r="R88" s="1"/>
      <c r="S88" s="1"/>
      <c r="T88" s="1"/>
      <c r="U88" s="1"/>
      <c r="V88" s="1"/>
      <c r="W88" s="1"/>
      <c r="X88" s="1"/>
      <c r="Y88" s="1"/>
      <c r="Z88" s="1"/>
    </row>
    <row r="89" spans="1:26" ht="12.75" customHeight="1">
      <c r="A89" s="4" t="s">
        <v>477</v>
      </c>
      <c r="B89" s="384" t="s">
        <v>478</v>
      </c>
      <c r="C89" s="313"/>
      <c r="D89" s="337"/>
      <c r="E89" s="326">
        <v>62</v>
      </c>
      <c r="F89" s="386"/>
      <c r="G89" s="3"/>
      <c r="H89" s="1"/>
      <c r="I89" s="1"/>
      <c r="J89" s="1"/>
      <c r="K89" s="1"/>
      <c r="L89" s="1"/>
      <c r="M89" s="1"/>
      <c r="N89" s="1"/>
      <c r="O89" s="1"/>
      <c r="P89" s="1"/>
      <c r="Q89" s="1"/>
      <c r="R89" s="1"/>
      <c r="S89" s="1"/>
      <c r="T89" s="1"/>
      <c r="U89" s="1"/>
      <c r="V89" s="1"/>
      <c r="W89" s="1"/>
      <c r="X89" s="1"/>
      <c r="Y89" s="1"/>
      <c r="Z89" s="1"/>
    </row>
    <row r="90" spans="1:26" ht="12.75" customHeight="1">
      <c r="A90" s="4"/>
      <c r="B90" s="313"/>
      <c r="C90" s="313"/>
      <c r="D90" s="337"/>
      <c r="E90" s="385"/>
      <c r="F90" s="385"/>
      <c r="G90" s="3"/>
      <c r="H90" s="1"/>
      <c r="I90" s="1"/>
      <c r="J90" s="1"/>
      <c r="K90" s="1"/>
      <c r="L90" s="1"/>
      <c r="M90" s="1"/>
      <c r="N90" s="1"/>
      <c r="O90" s="1"/>
      <c r="P90" s="1"/>
      <c r="Q90" s="1"/>
      <c r="R90" s="1"/>
      <c r="S90" s="1"/>
      <c r="T90" s="1"/>
      <c r="U90" s="1"/>
      <c r="V90" s="1"/>
      <c r="W90" s="1"/>
      <c r="X90" s="1"/>
      <c r="Y90" s="1"/>
      <c r="Z90" s="1"/>
    </row>
    <row r="91" spans="1:26" ht="12.75" customHeight="1">
      <c r="A91" s="4"/>
      <c r="B91" s="313"/>
      <c r="C91" s="313"/>
      <c r="D91" s="337"/>
      <c r="E91" s="385"/>
      <c r="F91" s="385"/>
      <c r="G91" s="3"/>
      <c r="H91" s="1"/>
      <c r="I91" s="1"/>
      <c r="J91" s="1"/>
      <c r="K91" s="1"/>
      <c r="L91" s="1"/>
      <c r="M91" s="1"/>
      <c r="N91" s="1"/>
      <c r="O91" s="1"/>
      <c r="P91" s="1"/>
      <c r="Q91" s="1"/>
      <c r="R91" s="1"/>
      <c r="S91" s="1"/>
      <c r="T91" s="1"/>
      <c r="U91" s="1"/>
      <c r="V91" s="1"/>
      <c r="W91" s="1"/>
      <c r="X91" s="1"/>
      <c r="Y91" s="1"/>
      <c r="Z91" s="1"/>
    </row>
    <row r="92" spans="1:26" ht="12.75" customHeight="1">
      <c r="A92" s="4"/>
      <c r="B92" s="306"/>
      <c r="C92" s="306"/>
      <c r="D92" s="381"/>
      <c r="E92" s="327"/>
      <c r="F92" s="327"/>
      <c r="G92" s="3"/>
      <c r="H92" s="1"/>
      <c r="I92" s="1"/>
      <c r="J92" s="1"/>
      <c r="K92" s="1"/>
      <c r="L92" s="1"/>
      <c r="M92" s="1"/>
      <c r="N92" s="1"/>
      <c r="O92" s="1"/>
      <c r="P92" s="1"/>
      <c r="Q92" s="1"/>
      <c r="R92" s="1"/>
      <c r="S92" s="1"/>
      <c r="T92" s="1"/>
      <c r="U92" s="1"/>
      <c r="V92" s="1"/>
      <c r="W92" s="1"/>
      <c r="X92" s="1"/>
      <c r="Y92" s="1"/>
      <c r="Z92" s="1"/>
    </row>
    <row r="93" spans="1:26" ht="12.75" customHeight="1">
      <c r="A93" s="4"/>
      <c r="B93" s="186"/>
      <c r="C93" s="186"/>
      <c r="D93" s="18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3"/>
      <c r="C94" s="313"/>
      <c r="D94" s="313"/>
      <c r="E94" s="61" t="s">
        <v>12</v>
      </c>
      <c r="F94" s="185" t="s">
        <v>13</v>
      </c>
      <c r="G94" s="3"/>
      <c r="H94" s="1"/>
      <c r="I94" s="1"/>
      <c r="J94" s="1"/>
      <c r="K94" s="1"/>
      <c r="L94" s="1"/>
      <c r="M94" s="1"/>
      <c r="N94" s="1"/>
      <c r="O94" s="1"/>
      <c r="P94" s="1"/>
      <c r="Q94" s="1"/>
      <c r="R94" s="1"/>
      <c r="S94" s="1"/>
      <c r="T94" s="1"/>
      <c r="U94" s="1"/>
      <c r="V94" s="1"/>
      <c r="W94" s="1"/>
      <c r="X94" s="1"/>
      <c r="Y94" s="1"/>
      <c r="Z94" s="1"/>
    </row>
    <row r="95" spans="1:26" ht="12.75" customHeight="1">
      <c r="A95" s="4" t="s">
        <v>479</v>
      </c>
      <c r="B95" s="387" t="s">
        <v>480</v>
      </c>
      <c r="C95" s="313"/>
      <c r="D95" s="337"/>
      <c r="E95" s="326" t="s">
        <v>1160</v>
      </c>
      <c r="F95" s="386"/>
      <c r="G95" s="3"/>
      <c r="H95" s="1"/>
      <c r="I95" s="1"/>
      <c r="J95" s="1"/>
      <c r="K95" s="1"/>
      <c r="L95" s="1"/>
      <c r="M95" s="1"/>
      <c r="N95" s="1"/>
      <c r="O95" s="1"/>
      <c r="P95" s="1"/>
      <c r="Q95" s="1"/>
      <c r="R95" s="1"/>
      <c r="S95" s="1"/>
      <c r="T95" s="1"/>
      <c r="U95" s="1"/>
      <c r="V95" s="1"/>
      <c r="W95" s="1"/>
      <c r="X95" s="1"/>
      <c r="Y95" s="1"/>
      <c r="Z95" s="1"/>
    </row>
    <row r="96" spans="1:26" ht="12.75" customHeight="1">
      <c r="A96" s="4"/>
      <c r="B96" s="306"/>
      <c r="C96" s="306"/>
      <c r="D96" s="381"/>
      <c r="E96" s="327"/>
      <c r="F96" s="327"/>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64" t="s">
        <v>481</v>
      </c>
      <c r="C98" s="313"/>
      <c r="D98" s="313"/>
      <c r="E98" s="313"/>
      <c r="F98" s="313"/>
      <c r="G98" s="3"/>
      <c r="H98" s="1"/>
      <c r="I98" s="1"/>
      <c r="J98" s="1"/>
      <c r="K98" s="1"/>
      <c r="L98" s="1"/>
      <c r="M98" s="1"/>
      <c r="N98" s="1"/>
      <c r="O98" s="1"/>
      <c r="P98" s="1"/>
      <c r="Q98" s="1"/>
      <c r="R98" s="1"/>
      <c r="S98" s="1"/>
      <c r="T98" s="1"/>
      <c r="U98" s="1"/>
      <c r="V98" s="1"/>
      <c r="W98" s="1"/>
      <c r="X98" s="1"/>
      <c r="Y98" s="1"/>
      <c r="Z98" s="1"/>
    </row>
    <row r="99" spans="1:26" ht="12.75" customHeight="1">
      <c r="A99" s="4"/>
      <c r="B99" s="388" t="s">
        <v>1182</v>
      </c>
      <c r="C99" s="306"/>
      <c r="D99" s="306"/>
      <c r="E99" s="306"/>
      <c r="F99" s="306"/>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482</v>
      </c>
      <c r="B101" s="364" t="s">
        <v>483</v>
      </c>
      <c r="C101" s="313"/>
      <c r="D101" s="313"/>
      <c r="E101" s="313"/>
      <c r="F101" s="313"/>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5"/>
      <c r="C102" s="306"/>
      <c r="D102" s="306"/>
      <c r="E102" s="306"/>
      <c r="F102" s="306"/>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sheetProtection algorithmName="SHA-512" hashValue="tAWzMtkFsK4IRFtcNHRy41/55Y4+IbaKt2nbHW5V9zmlhTRJq679Uo7yJ0vEkuzV6gbEtQEC2FHdqiEhIH1+AQ==" saltValue="uZ5FdrebhLr/vm+TRCrXzg==" spinCount="100000" sheet="1" objects="1" scenarios="1"/>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showRowColHeaders="0" showRuler="0" view="pageLayout" zoomScaleNormal="100" workbookViewId="0">
      <selection activeCell="B47" sqref="B47"/>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09" t="s">
        <v>484</v>
      </c>
      <c r="B1" s="310"/>
      <c r="C1" s="311"/>
      <c r="D1" s="1"/>
      <c r="E1" s="1"/>
      <c r="F1" s="1"/>
      <c r="G1" s="1"/>
      <c r="H1" s="1"/>
      <c r="I1" s="1"/>
      <c r="J1" s="1"/>
      <c r="K1" s="1"/>
      <c r="L1" s="1"/>
      <c r="M1" s="1"/>
      <c r="N1" s="1"/>
      <c r="O1" s="1"/>
      <c r="P1" s="1"/>
      <c r="Q1" s="1"/>
      <c r="R1" s="1"/>
      <c r="S1" s="1"/>
      <c r="T1" s="1"/>
      <c r="U1" s="1"/>
      <c r="V1" s="1"/>
      <c r="W1" s="1"/>
      <c r="X1" s="1"/>
      <c r="Y1" s="1"/>
      <c r="Z1" s="1"/>
    </row>
    <row r="2" spans="1:26" ht="12.75" customHeight="1">
      <c r="A2" s="187"/>
      <c r="B2" s="187"/>
      <c r="C2" s="187"/>
      <c r="D2" s="1"/>
      <c r="E2" s="1"/>
      <c r="F2" s="1"/>
      <c r="G2" s="1"/>
      <c r="H2" s="1"/>
      <c r="I2" s="1"/>
      <c r="J2" s="1"/>
      <c r="K2" s="1"/>
      <c r="L2" s="1"/>
      <c r="M2" s="1"/>
      <c r="N2" s="1"/>
      <c r="O2" s="1"/>
      <c r="P2" s="1"/>
      <c r="Q2" s="1"/>
      <c r="R2" s="1"/>
      <c r="S2" s="1"/>
      <c r="T2" s="1"/>
      <c r="U2" s="1"/>
      <c r="V2" s="1"/>
      <c r="W2" s="1"/>
      <c r="X2" s="1"/>
      <c r="Y2" s="1"/>
      <c r="Z2" s="1"/>
    </row>
    <row r="3" spans="1:26" ht="28.5" customHeight="1">
      <c r="A3" s="4" t="s">
        <v>485</v>
      </c>
      <c r="B3" s="322" t="s">
        <v>486</v>
      </c>
      <c r="C3" s="313"/>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1160</v>
      </c>
      <c r="B5" s="20" t="s">
        <v>487</v>
      </c>
      <c r="C5" s="188"/>
      <c r="D5" s="1"/>
      <c r="E5" s="1"/>
      <c r="F5" s="1"/>
      <c r="G5" s="1"/>
      <c r="H5" s="1"/>
      <c r="I5" s="1"/>
      <c r="J5" s="1"/>
      <c r="K5" s="1"/>
      <c r="L5" s="1"/>
      <c r="M5" s="1"/>
      <c r="N5" s="1"/>
      <c r="O5" s="1"/>
      <c r="P5" s="1"/>
      <c r="Q5" s="1"/>
      <c r="R5" s="1"/>
      <c r="S5" s="1"/>
      <c r="T5" s="1"/>
      <c r="U5" s="1"/>
      <c r="V5" s="1"/>
      <c r="W5" s="1"/>
      <c r="X5" s="1"/>
      <c r="Y5" s="1"/>
      <c r="Z5" s="1"/>
    </row>
    <row r="6" spans="1:26" ht="12.75" customHeight="1">
      <c r="A6" s="19" t="s">
        <v>1160</v>
      </c>
      <c r="B6" s="20" t="s">
        <v>488</v>
      </c>
      <c r="C6" s="188"/>
      <c r="D6" s="1"/>
      <c r="E6" s="1"/>
      <c r="F6" s="1"/>
      <c r="G6" s="1"/>
      <c r="H6" s="1"/>
      <c r="I6" s="1"/>
      <c r="J6" s="1"/>
      <c r="K6" s="1"/>
      <c r="L6" s="1"/>
      <c r="M6" s="1"/>
      <c r="N6" s="1"/>
      <c r="O6" s="1"/>
      <c r="P6" s="1"/>
      <c r="Q6" s="1"/>
      <c r="R6" s="1"/>
      <c r="S6" s="1"/>
      <c r="T6" s="1"/>
      <c r="U6" s="1"/>
      <c r="V6" s="1"/>
      <c r="W6" s="1"/>
      <c r="X6" s="1"/>
      <c r="Y6" s="1"/>
      <c r="Z6" s="1"/>
    </row>
    <row r="7" spans="1:26" ht="12.75" customHeight="1">
      <c r="A7" s="19"/>
      <c r="B7" s="20" t="s">
        <v>489</v>
      </c>
      <c r="C7" s="188"/>
      <c r="D7" s="1"/>
      <c r="E7" s="1"/>
      <c r="F7" s="1"/>
      <c r="G7" s="1"/>
      <c r="H7" s="1"/>
      <c r="I7" s="1"/>
      <c r="J7" s="1"/>
      <c r="K7" s="1"/>
      <c r="L7" s="1"/>
      <c r="M7" s="1"/>
      <c r="N7" s="1"/>
      <c r="O7" s="1"/>
      <c r="P7" s="1"/>
      <c r="Q7" s="1"/>
      <c r="R7" s="1"/>
      <c r="S7" s="1"/>
      <c r="T7" s="1"/>
      <c r="U7" s="1"/>
      <c r="V7" s="1"/>
      <c r="W7" s="1"/>
      <c r="X7" s="1"/>
      <c r="Y7" s="1"/>
      <c r="Z7" s="1"/>
    </row>
    <row r="8" spans="1:26" ht="12.75" customHeight="1">
      <c r="A8" s="19" t="s">
        <v>1160</v>
      </c>
      <c r="B8" s="20" t="s">
        <v>490</v>
      </c>
      <c r="C8" s="188"/>
      <c r="D8" s="1"/>
      <c r="E8" s="1"/>
      <c r="F8" s="1"/>
      <c r="G8" s="1"/>
      <c r="H8" s="1"/>
      <c r="I8" s="1"/>
      <c r="J8" s="1"/>
      <c r="K8" s="1"/>
      <c r="L8" s="1"/>
      <c r="M8" s="1"/>
      <c r="N8" s="1"/>
      <c r="O8" s="1"/>
      <c r="P8" s="1"/>
      <c r="Q8" s="1"/>
      <c r="R8" s="1"/>
      <c r="S8" s="1"/>
      <c r="T8" s="1"/>
      <c r="U8" s="1"/>
      <c r="V8" s="1"/>
      <c r="W8" s="1"/>
      <c r="X8" s="1"/>
      <c r="Y8" s="1"/>
      <c r="Z8" s="1"/>
    </row>
    <row r="9" spans="1:26" ht="12.75" customHeight="1">
      <c r="A9" s="19" t="s">
        <v>1160</v>
      </c>
      <c r="B9" s="20" t="s">
        <v>491</v>
      </c>
      <c r="C9" s="188"/>
      <c r="D9" s="1"/>
      <c r="E9" s="1"/>
      <c r="F9" s="1"/>
      <c r="G9" s="1"/>
      <c r="H9" s="1"/>
      <c r="I9" s="1"/>
      <c r="J9" s="1"/>
      <c r="K9" s="1"/>
      <c r="L9" s="1"/>
      <c r="M9" s="1"/>
      <c r="N9" s="1"/>
      <c r="O9" s="1"/>
      <c r="P9" s="1"/>
      <c r="Q9" s="1"/>
      <c r="R9" s="1"/>
      <c r="S9" s="1"/>
      <c r="T9" s="1"/>
      <c r="U9" s="1"/>
      <c r="V9" s="1"/>
      <c r="W9" s="1"/>
      <c r="X9" s="1"/>
      <c r="Y9" s="1"/>
      <c r="Z9" s="1"/>
    </row>
    <row r="10" spans="1:26" ht="12.75" customHeight="1">
      <c r="A10" s="19" t="s">
        <v>1160</v>
      </c>
      <c r="B10" s="20" t="s">
        <v>492</v>
      </c>
      <c r="C10" s="18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1160</v>
      </c>
      <c r="B11" s="20" t="s">
        <v>493</v>
      </c>
      <c r="C11" s="18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494</v>
      </c>
      <c r="C12" s="18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495</v>
      </c>
      <c r="C13" s="18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1160</v>
      </c>
      <c r="B14" s="20" t="s">
        <v>496</v>
      </c>
      <c r="C14" s="18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1160</v>
      </c>
      <c r="B15" s="20" t="s">
        <v>497</v>
      </c>
      <c r="C15" s="18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1160</v>
      </c>
      <c r="B16" s="20" t="s">
        <v>498</v>
      </c>
      <c r="C16" s="18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499</v>
      </c>
      <c r="C17" s="18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500</v>
      </c>
      <c r="C18" s="18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1160</v>
      </c>
      <c r="B19" s="20" t="s">
        <v>501</v>
      </c>
      <c r="C19" s="18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1160</v>
      </c>
      <c r="B20" s="20" t="s">
        <v>502</v>
      </c>
      <c r="C20" s="18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503</v>
      </c>
      <c r="C21" s="18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504</v>
      </c>
      <c r="C22" s="18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505</v>
      </c>
      <c r="C23" s="18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5"/>
      <c r="C24" s="30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506</v>
      </c>
      <c r="B26" s="5" t="s">
        <v>507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508</v>
      </c>
      <c r="B28" s="89" t="s">
        <v>509</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1160</v>
      </c>
      <c r="B29" s="20" t="s">
        <v>510</v>
      </c>
      <c r="C29" s="18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511</v>
      </c>
      <c r="C30" s="18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1160</v>
      </c>
      <c r="B31" s="20" t="s">
        <v>512</v>
      </c>
      <c r="C31" s="18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1160</v>
      </c>
      <c r="B32" s="20" t="s">
        <v>513</v>
      </c>
      <c r="C32" s="18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1160</v>
      </c>
      <c r="B33" s="20" t="s">
        <v>215</v>
      </c>
      <c r="C33" s="18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514</v>
      </c>
      <c r="C34" s="18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c r="B35" s="20" t="s">
        <v>515</v>
      </c>
      <c r="C35" s="18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t="s">
        <v>1160</v>
      </c>
      <c r="B36" s="20" t="s">
        <v>516</v>
      </c>
      <c r="C36" s="18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1160</v>
      </c>
      <c r="B37" s="20" t="s">
        <v>210</v>
      </c>
      <c r="C37" s="18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1160</v>
      </c>
      <c r="B38" s="20" t="s">
        <v>517</v>
      </c>
      <c r="C38" s="18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1160</v>
      </c>
      <c r="B39" s="20" t="s">
        <v>518</v>
      </c>
      <c r="C39" s="18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1160</v>
      </c>
      <c r="B40" s="20" t="s">
        <v>519</v>
      </c>
      <c r="C40" s="18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1160</v>
      </c>
      <c r="B41" s="20" t="s">
        <v>49</v>
      </c>
      <c r="C41" s="18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1" t="s">
        <v>1172</v>
      </c>
      <c r="C42" s="30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39bilw+4kOyO2uvhjwpFm/DVNHHpaov+bIF0xK/FqtUedFPk/9ZFSFvOMS5AljO9TcyYgdATX9qmhI97o5pKWA==" saltValue="TH2sCmEcFzxnpEVfDznC8Q==" spinCount="100000" sheet="1" objects="1" scenarios="1"/>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showRowColHeaders="0" showRuler="0" view="pageLayout" zoomScaleNormal="100" workbookViewId="0">
      <selection activeCell="F13" sqref="F13"/>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09" t="s">
        <v>520</v>
      </c>
      <c r="B1" s="310"/>
      <c r="C1" s="310"/>
      <c r="D1" s="310"/>
      <c r="E1" s="310"/>
      <c r="F1" s="31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521</v>
      </c>
      <c r="B3" s="397" t="s">
        <v>1137</v>
      </c>
      <c r="C3" s="306"/>
      <c r="D3" s="306"/>
      <c r="E3" s="306"/>
      <c r="F3" s="306"/>
      <c r="G3" s="1"/>
      <c r="H3" s="1"/>
      <c r="I3" s="1"/>
      <c r="J3" s="1"/>
      <c r="K3" s="1"/>
      <c r="L3" s="1"/>
      <c r="M3" s="1"/>
      <c r="N3" s="1"/>
      <c r="O3" s="1"/>
      <c r="P3" s="1"/>
      <c r="Q3" s="1"/>
      <c r="R3" s="1"/>
      <c r="S3" s="1"/>
      <c r="T3" s="1"/>
      <c r="U3" s="1"/>
      <c r="V3" s="1"/>
      <c r="W3" s="1"/>
      <c r="X3" s="1"/>
      <c r="Y3" s="1"/>
      <c r="Z3" s="1"/>
      <c r="AA3" s="1"/>
    </row>
    <row r="4" spans="1:27" ht="37.5" customHeight="1">
      <c r="A4" s="4"/>
      <c r="B4" s="398"/>
      <c r="C4" s="316"/>
      <c r="D4" s="317"/>
      <c r="E4" s="190" t="s">
        <v>1100</v>
      </c>
      <c r="F4" s="191" t="s">
        <v>79</v>
      </c>
      <c r="G4" s="1"/>
      <c r="H4" s="1"/>
      <c r="I4" s="1"/>
      <c r="J4" s="1"/>
      <c r="K4" s="1"/>
      <c r="L4" s="1"/>
      <c r="M4" s="1"/>
      <c r="N4" s="1"/>
      <c r="O4" s="1"/>
      <c r="P4" s="1"/>
      <c r="Q4" s="1"/>
      <c r="R4" s="1"/>
      <c r="S4" s="1"/>
      <c r="T4" s="1"/>
      <c r="U4" s="1"/>
      <c r="V4" s="1"/>
      <c r="W4" s="1"/>
      <c r="X4" s="1"/>
      <c r="Y4" s="1"/>
      <c r="Z4" s="1"/>
      <c r="AA4" s="1"/>
    </row>
    <row r="5" spans="1:27" ht="39.75" customHeight="1">
      <c r="A5" s="4"/>
      <c r="B5" s="318" t="s">
        <v>1101</v>
      </c>
      <c r="C5" s="316"/>
      <c r="D5" s="317"/>
      <c r="E5" s="134">
        <f>29/1315</f>
        <v>2.2053231939163497E-2</v>
      </c>
      <c r="F5" s="192">
        <f>120/5962</f>
        <v>2.0127474002012747E-2</v>
      </c>
      <c r="G5" s="1"/>
      <c r="H5" s="1"/>
      <c r="I5" s="1"/>
      <c r="J5" s="1"/>
      <c r="K5" s="1"/>
      <c r="L5" s="1"/>
      <c r="M5" s="1"/>
      <c r="N5" s="1"/>
      <c r="O5" s="1"/>
      <c r="P5" s="1"/>
      <c r="Q5" s="1"/>
      <c r="R5" s="1"/>
      <c r="S5" s="1"/>
      <c r="T5" s="1"/>
      <c r="U5" s="1"/>
      <c r="V5" s="1"/>
      <c r="W5" s="1"/>
      <c r="X5" s="1"/>
      <c r="Y5" s="1"/>
      <c r="Z5" s="1"/>
      <c r="AA5" s="1"/>
    </row>
    <row r="6" spans="1:27" ht="12.75" customHeight="1">
      <c r="A6" s="4"/>
      <c r="B6" s="318" t="s">
        <v>522</v>
      </c>
      <c r="C6" s="316"/>
      <c r="D6" s="317"/>
      <c r="E6" s="192">
        <v>0</v>
      </c>
      <c r="F6" s="192">
        <v>0.02</v>
      </c>
      <c r="G6" s="1"/>
      <c r="H6" s="1"/>
      <c r="I6" s="1"/>
      <c r="J6" s="1"/>
      <c r="K6" s="1"/>
      <c r="L6" s="1"/>
      <c r="M6" s="1"/>
      <c r="N6" s="1"/>
      <c r="O6" s="1"/>
      <c r="P6" s="1"/>
      <c r="Q6" s="1"/>
      <c r="R6" s="1"/>
      <c r="S6" s="1"/>
      <c r="T6" s="1"/>
      <c r="U6" s="1"/>
      <c r="V6" s="1"/>
      <c r="W6" s="1"/>
      <c r="X6" s="1"/>
      <c r="Y6" s="1"/>
      <c r="Z6" s="1"/>
      <c r="AA6" s="1"/>
    </row>
    <row r="7" spans="1:27" ht="12.75" customHeight="1">
      <c r="A7" s="4"/>
      <c r="B7" s="318" t="s">
        <v>523</v>
      </c>
      <c r="C7" s="316"/>
      <c r="D7" s="317"/>
      <c r="E7" s="192">
        <v>0.01</v>
      </c>
      <c r="F7" s="192">
        <v>0.03</v>
      </c>
      <c r="G7" s="1"/>
      <c r="H7" s="1"/>
      <c r="I7" s="1"/>
      <c r="J7" s="1"/>
      <c r="K7" s="1"/>
      <c r="L7" s="1"/>
      <c r="M7" s="1"/>
      <c r="N7" s="1"/>
      <c r="O7" s="1"/>
      <c r="P7" s="1"/>
      <c r="Q7" s="1"/>
      <c r="R7" s="1"/>
      <c r="S7" s="1"/>
      <c r="T7" s="1"/>
      <c r="U7" s="1"/>
      <c r="V7" s="1"/>
      <c r="W7" s="1"/>
      <c r="X7" s="1"/>
      <c r="Y7" s="1"/>
      <c r="Z7" s="1"/>
      <c r="AA7" s="1"/>
    </row>
    <row r="8" spans="1:27" ht="24.75" customHeight="1">
      <c r="A8" s="4"/>
      <c r="B8" s="318" t="s">
        <v>524</v>
      </c>
      <c r="C8" s="316"/>
      <c r="D8" s="317"/>
      <c r="E8" s="192">
        <f>944/1337</f>
        <v>0.70605833956619302</v>
      </c>
      <c r="F8" s="192">
        <f>2189/6147</f>
        <v>0.35610867089637221</v>
      </c>
      <c r="G8" s="1"/>
      <c r="H8" s="1"/>
      <c r="I8" s="1"/>
      <c r="J8" s="1"/>
      <c r="K8" s="1"/>
      <c r="L8" s="1"/>
      <c r="M8" s="1"/>
      <c r="N8" s="1"/>
      <c r="O8" s="1"/>
      <c r="P8" s="1"/>
      <c r="Q8" s="1"/>
      <c r="R8" s="1"/>
      <c r="S8" s="1"/>
      <c r="T8" s="1"/>
      <c r="U8" s="1"/>
      <c r="V8" s="1"/>
      <c r="W8" s="1"/>
      <c r="X8" s="1"/>
      <c r="Y8" s="1"/>
      <c r="Z8" s="1"/>
      <c r="AA8" s="1"/>
    </row>
    <row r="9" spans="1:27" ht="12.75" customHeight="1">
      <c r="A9" s="4"/>
      <c r="B9" s="318" t="s">
        <v>525</v>
      </c>
      <c r="C9" s="316"/>
      <c r="D9" s="317"/>
      <c r="E9" s="192">
        <f>393/1337</f>
        <v>0.29394166043380704</v>
      </c>
      <c r="F9" s="192">
        <f>3958/6147</f>
        <v>0.64389132910362779</v>
      </c>
      <c r="G9" s="1"/>
      <c r="H9" s="1"/>
      <c r="I9" s="1"/>
      <c r="J9" s="1"/>
      <c r="K9" s="1"/>
      <c r="L9" s="1"/>
      <c r="M9" s="1"/>
      <c r="N9" s="1"/>
      <c r="O9" s="1"/>
      <c r="P9" s="1"/>
      <c r="Q9" s="1"/>
      <c r="R9" s="1"/>
      <c r="S9" s="1"/>
      <c r="T9" s="1"/>
      <c r="U9" s="1"/>
      <c r="V9" s="1"/>
      <c r="W9" s="1"/>
      <c r="X9" s="1"/>
      <c r="Y9" s="1"/>
      <c r="Z9" s="1"/>
      <c r="AA9" s="1"/>
    </row>
    <row r="10" spans="1:27" ht="12.75" customHeight="1">
      <c r="A10" s="4"/>
      <c r="B10" s="318" t="s">
        <v>526</v>
      </c>
      <c r="C10" s="316"/>
      <c r="D10" s="317"/>
      <c r="E10" s="192">
        <f>9/1337</f>
        <v>6.7314884068810773E-3</v>
      </c>
      <c r="F10" s="192">
        <f>572/6147</f>
        <v>9.3053522043273135E-2</v>
      </c>
      <c r="G10" s="1"/>
      <c r="H10" s="1"/>
      <c r="I10" s="1"/>
      <c r="J10" s="1"/>
      <c r="K10" s="1"/>
      <c r="L10" s="1"/>
      <c r="M10" s="1"/>
      <c r="N10" s="1"/>
      <c r="O10" s="1"/>
      <c r="P10" s="1"/>
      <c r="Q10" s="1"/>
      <c r="R10" s="1"/>
      <c r="S10" s="1"/>
      <c r="T10" s="1"/>
      <c r="U10" s="1"/>
      <c r="V10" s="1"/>
      <c r="W10" s="1"/>
      <c r="X10" s="1"/>
      <c r="Y10" s="1"/>
      <c r="Z10" s="1"/>
      <c r="AA10" s="1"/>
    </row>
    <row r="11" spans="1:27" ht="12.75" customHeight="1">
      <c r="A11" s="4"/>
      <c r="B11" s="318" t="s">
        <v>527</v>
      </c>
      <c r="C11" s="316"/>
      <c r="D11" s="317"/>
      <c r="E11" s="193">
        <v>18</v>
      </c>
      <c r="F11" s="193">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18" t="s">
        <v>528</v>
      </c>
      <c r="C12" s="316"/>
      <c r="D12" s="317"/>
      <c r="E12" s="193">
        <v>18</v>
      </c>
      <c r="F12" s="193">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529</v>
      </c>
      <c r="B14" s="351" t="s">
        <v>530</v>
      </c>
      <c r="C14" s="313"/>
      <c r="D14" s="313"/>
      <c r="E14" s="313"/>
      <c r="F14" s="313"/>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1160</v>
      </c>
      <c r="B16" s="102" t="s">
        <v>531</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1160</v>
      </c>
      <c r="B17" s="3" t="s">
        <v>532</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1160</v>
      </c>
      <c r="B18" s="3" t="s">
        <v>533</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1160</v>
      </c>
      <c r="B19" s="3" t="s">
        <v>534</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1160</v>
      </c>
      <c r="B20" s="3" t="s">
        <v>535</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1160</v>
      </c>
      <c r="B21" s="396" t="s">
        <v>536</v>
      </c>
      <c r="C21" s="313"/>
      <c r="D21" s="313"/>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1160</v>
      </c>
      <c r="B22" s="3" t="s">
        <v>537</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1160</v>
      </c>
      <c r="B23" s="3" t="s">
        <v>538</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1160</v>
      </c>
      <c r="B24" s="3" t="s">
        <v>539</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1160</v>
      </c>
      <c r="B25" s="3" t="s">
        <v>540</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1160</v>
      </c>
      <c r="B26" s="3" t="s">
        <v>541</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1160</v>
      </c>
      <c r="B27" s="3" t="s">
        <v>542</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543</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544</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c r="B30" s="3" t="s">
        <v>545</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1160</v>
      </c>
      <c r="B31" s="3" t="s">
        <v>546</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1160</v>
      </c>
      <c r="B32" s="3" t="s">
        <v>547</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1160</v>
      </c>
      <c r="B33" s="3" t="s">
        <v>548</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549</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550</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551</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552</v>
      </c>
      <c r="B38" s="397" t="s">
        <v>553</v>
      </c>
      <c r="C38" s="306"/>
      <c r="D38" s="306"/>
      <c r="E38" s="306"/>
      <c r="F38" s="306"/>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392" t="s">
        <v>554</v>
      </c>
      <c r="D39" s="317"/>
      <c r="E39" s="194" t="s">
        <v>555</v>
      </c>
      <c r="F39" s="392" t="s">
        <v>556</v>
      </c>
      <c r="G39" s="317"/>
      <c r="H39" s="392" t="s">
        <v>557</v>
      </c>
      <c r="I39" s="317"/>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558</v>
      </c>
      <c r="C40" s="394"/>
      <c r="D40" s="317"/>
      <c r="E40" s="182"/>
      <c r="F40" s="393"/>
      <c r="G40" s="317"/>
      <c r="H40" s="393"/>
      <c r="I40" s="317"/>
      <c r="J40" s="1"/>
      <c r="K40" s="1"/>
      <c r="L40" s="1"/>
      <c r="M40" s="1"/>
      <c r="N40" s="1"/>
      <c r="O40" s="1"/>
      <c r="P40" s="1"/>
      <c r="Q40" s="1"/>
      <c r="R40" s="1"/>
      <c r="S40" s="1"/>
      <c r="T40" s="1"/>
      <c r="U40" s="1"/>
      <c r="V40" s="1"/>
      <c r="W40" s="1"/>
      <c r="X40" s="1"/>
      <c r="Y40" s="1"/>
      <c r="Z40" s="1"/>
      <c r="AA40" s="1"/>
    </row>
    <row r="41" spans="1:27" ht="12.75" customHeight="1">
      <c r="A41" s="4"/>
      <c r="B41" s="99" t="s">
        <v>559</v>
      </c>
      <c r="C41" s="394"/>
      <c r="D41" s="317"/>
      <c r="E41" s="182"/>
      <c r="F41" s="393"/>
      <c r="G41" s="317"/>
      <c r="H41" s="393"/>
      <c r="I41" s="317"/>
      <c r="J41" s="1"/>
      <c r="K41" s="1"/>
      <c r="L41" s="1"/>
      <c r="M41" s="1"/>
      <c r="N41" s="1"/>
      <c r="O41" s="1"/>
      <c r="P41" s="1"/>
      <c r="Q41" s="1"/>
      <c r="R41" s="1"/>
      <c r="S41" s="1"/>
      <c r="T41" s="1"/>
      <c r="U41" s="1"/>
      <c r="V41" s="1"/>
      <c r="W41" s="1"/>
      <c r="X41" s="1"/>
      <c r="Y41" s="1"/>
      <c r="Z41" s="1"/>
      <c r="AA41" s="1"/>
    </row>
    <row r="42" spans="1:27" ht="12.75" customHeight="1">
      <c r="A42" s="4"/>
      <c r="B42" s="99" t="s">
        <v>560</v>
      </c>
      <c r="C42" s="394"/>
      <c r="D42" s="317"/>
      <c r="E42" s="182"/>
      <c r="F42" s="393"/>
      <c r="G42" s="317"/>
      <c r="H42" s="393"/>
      <c r="I42" s="31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561</v>
      </c>
      <c r="B44" s="351" t="s">
        <v>1099</v>
      </c>
      <c r="C44" s="313"/>
      <c r="D44" s="313"/>
      <c r="E44" s="313"/>
      <c r="F44" s="313"/>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1160</v>
      </c>
      <c r="B46" s="3" t="s">
        <v>562</v>
      </c>
      <c r="C46" s="19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563</v>
      </c>
      <c r="C47" s="19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564</v>
      </c>
      <c r="C48" s="19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95" t="s">
        <v>565</v>
      </c>
      <c r="C49" s="313"/>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1160</v>
      </c>
      <c r="B50" s="395" t="s">
        <v>566</v>
      </c>
      <c r="C50" s="313"/>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1160</v>
      </c>
      <c r="B51" s="395" t="s">
        <v>567</v>
      </c>
      <c r="C51" s="313"/>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95" t="s">
        <v>568</v>
      </c>
      <c r="C52" s="313"/>
      <c r="D52" s="313"/>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569</v>
      </c>
      <c r="C53" s="19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570</v>
      </c>
      <c r="C54" s="19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1160</v>
      </c>
      <c r="B55" s="3" t="s">
        <v>571</v>
      </c>
      <c r="C55" s="19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572</v>
      </c>
      <c r="C56" s="19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573</v>
      </c>
      <c r="C57" s="19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574</v>
      </c>
      <c r="C58" s="19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64"/>
      <c r="C60" s="31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sheetProtection algorithmName="SHA-512" hashValue="lR/nVOhnPqGFasXAcmf5bkCBiCrrsHXN8al0wdecHdK9sJxXB+MIlPGcUcSmpXydAwZBDCnBY8w8TuG8Qsm/oQ==" saltValue="zhX4MKZao3G9rXZ07VO8lg==" spinCount="100000" sheet="1" objects="1" scenarios="1"/>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showRowColHeaders="0" showRuler="0" view="pageLayout" zoomScaleNormal="100" workbookViewId="0">
      <selection activeCell="E26" sqref="E26"/>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09" t="s">
        <v>575</v>
      </c>
      <c r="B1" s="310"/>
      <c r="C1" s="310"/>
      <c r="D1" s="310"/>
      <c r="E1" s="311"/>
      <c r="F1" s="1"/>
      <c r="G1" s="1"/>
      <c r="H1" s="1"/>
      <c r="I1" s="1"/>
      <c r="J1" s="1"/>
      <c r="K1" s="1"/>
      <c r="L1" s="1"/>
      <c r="M1" s="1"/>
      <c r="N1" s="1"/>
      <c r="O1" s="1"/>
      <c r="P1" s="1"/>
      <c r="Q1" s="1"/>
      <c r="R1" s="1"/>
      <c r="S1" s="1"/>
      <c r="T1" s="1"/>
      <c r="U1" s="1"/>
      <c r="V1" s="1"/>
      <c r="W1" s="1"/>
      <c r="X1" s="1"/>
      <c r="Y1" s="1"/>
      <c r="Z1" s="1"/>
    </row>
    <row r="2" spans="1:26" ht="6.75" customHeight="1">
      <c r="A2" s="187"/>
      <c r="B2" s="187"/>
      <c r="C2" s="187"/>
      <c r="D2" s="187"/>
      <c r="E2" s="187"/>
      <c r="F2" s="1"/>
      <c r="G2" s="1"/>
      <c r="H2" s="1"/>
      <c r="I2" s="1"/>
      <c r="J2" s="1"/>
      <c r="K2" s="1"/>
      <c r="L2" s="1"/>
      <c r="M2" s="1"/>
      <c r="N2" s="1"/>
      <c r="O2" s="1"/>
      <c r="P2" s="1"/>
      <c r="Q2" s="1"/>
      <c r="R2" s="1"/>
      <c r="S2" s="1"/>
      <c r="T2" s="1"/>
      <c r="U2" s="1"/>
      <c r="V2" s="1"/>
      <c r="W2" s="1"/>
      <c r="X2" s="1"/>
      <c r="Y2" s="1"/>
      <c r="Z2" s="1"/>
    </row>
    <row r="3" spans="1:26" ht="12.75" customHeight="1">
      <c r="A3" s="4" t="s">
        <v>576</v>
      </c>
      <c r="B3" s="176" t="s">
        <v>577</v>
      </c>
      <c r="C3" s="176"/>
      <c r="D3" s="176"/>
      <c r="E3" s="176"/>
      <c r="F3" s="1"/>
      <c r="G3" s="1"/>
      <c r="H3" s="1"/>
      <c r="I3" s="1"/>
      <c r="J3" s="1"/>
      <c r="K3" s="1"/>
      <c r="L3" s="1"/>
      <c r="M3" s="1"/>
      <c r="N3" s="1"/>
      <c r="O3" s="1"/>
      <c r="P3" s="1"/>
      <c r="Q3" s="1"/>
      <c r="R3" s="1"/>
      <c r="S3" s="1"/>
      <c r="T3" s="1"/>
      <c r="U3" s="1"/>
      <c r="V3" s="1"/>
      <c r="W3" s="1"/>
      <c r="X3" s="1"/>
      <c r="Y3" s="1"/>
      <c r="Z3" s="1"/>
    </row>
    <row r="4" spans="1:26" ht="12.75" customHeight="1">
      <c r="A4" s="2"/>
      <c r="B4" s="402" t="s">
        <v>1173</v>
      </c>
      <c r="C4" s="306"/>
      <c r="D4" s="306"/>
      <c r="E4" s="306"/>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1" t="s">
        <v>578</v>
      </c>
      <c r="C6" s="313"/>
      <c r="D6" s="313"/>
      <c r="E6" s="313"/>
      <c r="F6" s="313"/>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12" t="s">
        <v>579</v>
      </c>
      <c r="C8" s="313"/>
      <c r="D8" s="313"/>
      <c r="E8" s="313"/>
      <c r="F8" s="313"/>
      <c r="G8" s="80"/>
      <c r="H8" s="80"/>
      <c r="I8" s="80"/>
      <c r="J8" s="80"/>
      <c r="K8" s="80"/>
      <c r="L8" s="80"/>
      <c r="M8" s="80"/>
      <c r="N8" s="80"/>
      <c r="O8" s="80"/>
      <c r="P8" s="80"/>
      <c r="Q8" s="80"/>
      <c r="R8" s="80"/>
      <c r="S8" s="80"/>
      <c r="T8" s="80"/>
      <c r="U8" s="80"/>
      <c r="V8" s="80"/>
      <c r="W8" s="80"/>
      <c r="X8" s="80"/>
      <c r="Y8" s="80"/>
      <c r="Z8" s="80"/>
    </row>
    <row r="9" spans="1:26" ht="13.5" customHeight="1">
      <c r="A9" s="2"/>
      <c r="B9" s="313"/>
      <c r="C9" s="313"/>
      <c r="D9" s="313"/>
      <c r="E9" s="313"/>
      <c r="F9" s="313"/>
      <c r="G9" s="80"/>
      <c r="H9" s="80"/>
      <c r="I9" s="80"/>
      <c r="J9" s="80"/>
      <c r="K9" s="80"/>
      <c r="L9" s="80"/>
      <c r="M9" s="80"/>
      <c r="N9" s="80"/>
      <c r="O9" s="80"/>
      <c r="P9" s="80"/>
      <c r="Q9" s="80"/>
      <c r="R9" s="80"/>
      <c r="S9" s="80"/>
      <c r="T9" s="80"/>
      <c r="U9" s="80"/>
      <c r="V9" s="80"/>
      <c r="W9" s="80"/>
      <c r="X9" s="80"/>
      <c r="Y9" s="80"/>
      <c r="Z9" s="80"/>
    </row>
    <row r="10" spans="1:26" ht="12.75" customHeight="1">
      <c r="A10" s="2"/>
      <c r="B10" s="313"/>
      <c r="C10" s="313"/>
      <c r="D10" s="313"/>
      <c r="E10" s="313"/>
      <c r="F10" s="313"/>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403"/>
      <c r="C11" s="306"/>
      <c r="D11" s="306"/>
      <c r="E11" s="30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580</v>
      </c>
      <c r="B13" s="355" t="s">
        <v>581</v>
      </c>
      <c r="C13" s="313"/>
      <c r="D13" s="313"/>
      <c r="E13" s="313"/>
      <c r="F13" s="1"/>
      <c r="G13" s="1"/>
      <c r="H13" s="1"/>
      <c r="I13" s="1"/>
      <c r="J13" s="1"/>
      <c r="K13" s="1"/>
      <c r="L13" s="1"/>
      <c r="M13" s="1"/>
      <c r="N13" s="1"/>
      <c r="O13" s="1"/>
      <c r="P13" s="1"/>
      <c r="Q13" s="1"/>
      <c r="R13" s="1"/>
      <c r="S13" s="1"/>
      <c r="T13" s="1"/>
      <c r="U13" s="1"/>
      <c r="V13" s="1"/>
      <c r="W13" s="1"/>
      <c r="X13" s="1"/>
      <c r="Y13" s="1"/>
      <c r="Z13" s="1"/>
    </row>
    <row r="14" spans="1:26" ht="39" customHeight="1">
      <c r="A14" s="4"/>
      <c r="B14" s="362" t="s">
        <v>582</v>
      </c>
      <c r="C14" s="313"/>
      <c r="D14" s="313"/>
      <c r="E14" s="313"/>
      <c r="F14" s="1"/>
      <c r="G14" s="1"/>
      <c r="H14" s="1"/>
      <c r="I14" s="1"/>
      <c r="J14" s="1"/>
      <c r="K14" s="1"/>
      <c r="L14" s="1"/>
      <c r="M14" s="1"/>
      <c r="N14" s="1"/>
      <c r="O14" s="1"/>
      <c r="P14" s="1"/>
      <c r="Q14" s="1"/>
      <c r="R14" s="1"/>
      <c r="S14" s="1"/>
      <c r="T14" s="1"/>
      <c r="U14" s="1"/>
      <c r="V14" s="1"/>
      <c r="W14" s="1"/>
      <c r="X14" s="1"/>
      <c r="Y14" s="1"/>
      <c r="Z14" s="1"/>
    </row>
    <row r="15" spans="1:26" ht="28.5" customHeight="1">
      <c r="A15" s="4"/>
      <c r="B15" s="355" t="s">
        <v>583</v>
      </c>
      <c r="C15" s="313"/>
      <c r="D15" s="313"/>
      <c r="E15" s="313"/>
      <c r="F15" s="313"/>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62" t="s">
        <v>584</v>
      </c>
      <c r="C16" s="313"/>
      <c r="D16" s="313"/>
      <c r="E16" s="313"/>
      <c r="F16" s="313"/>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55" t="s">
        <v>585</v>
      </c>
      <c r="C17" s="313"/>
      <c r="D17" s="313"/>
      <c r="E17" s="313"/>
      <c r="F17" s="313"/>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62" t="s">
        <v>586</v>
      </c>
      <c r="C18" s="313"/>
      <c r="D18" s="313"/>
      <c r="E18" s="313"/>
      <c r="F18" s="313"/>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580</v>
      </c>
      <c r="B20" s="136"/>
      <c r="C20" s="196" t="s">
        <v>587</v>
      </c>
      <c r="D20" s="19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9" t="s">
        <v>588</v>
      </c>
      <c r="C21" s="197"/>
      <c r="D21" s="19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589</v>
      </c>
      <c r="C22" s="198">
        <v>12240</v>
      </c>
      <c r="D22" s="198">
        <v>12240</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9" t="s">
        <v>590</v>
      </c>
      <c r="C23" s="200"/>
      <c r="D23" s="20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591</v>
      </c>
      <c r="C24" s="198">
        <v>12240</v>
      </c>
      <c r="D24" s="198">
        <v>12240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592</v>
      </c>
      <c r="C25" s="198">
        <v>12240</v>
      </c>
      <c r="D25" s="198">
        <v>12240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593</v>
      </c>
      <c r="C26" s="198">
        <v>28752</v>
      </c>
      <c r="D26" s="198">
        <v>28752</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1117</v>
      </c>
      <c r="C27" s="198">
        <v>28752</v>
      </c>
      <c r="D27" s="198">
        <v>28752</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1" t="s">
        <v>594</v>
      </c>
      <c r="C28" s="202"/>
      <c r="D28" s="20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595</v>
      </c>
      <c r="C29" s="198"/>
      <c r="D29" s="198"/>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596</v>
      </c>
      <c r="C30" s="198">
        <v>11700</v>
      </c>
      <c r="D30" s="198">
        <v>11700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597</v>
      </c>
      <c r="C31" s="198"/>
      <c r="D31" s="198">
        <v>5130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598</v>
      </c>
      <c r="C32" s="198"/>
      <c r="D32" s="198">
        <v>4470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2" t="s">
        <v>599</v>
      </c>
      <c r="C34" s="313"/>
      <c r="D34" s="313"/>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375</v>
      </c>
      <c r="C36" s="321"/>
      <c r="D36" s="306"/>
      <c r="E36" s="306"/>
      <c r="F36" s="1"/>
      <c r="G36" s="1"/>
      <c r="H36" s="1"/>
      <c r="I36" s="1"/>
      <c r="J36" s="1"/>
      <c r="K36" s="1"/>
      <c r="L36" s="1"/>
      <c r="M36" s="1"/>
      <c r="N36" s="1"/>
      <c r="O36" s="1"/>
      <c r="P36" s="1"/>
      <c r="Q36" s="1"/>
      <c r="R36" s="1"/>
      <c r="S36" s="1"/>
      <c r="T36" s="1"/>
      <c r="U36" s="1"/>
      <c r="V36" s="1"/>
      <c r="W36" s="1"/>
      <c r="X36" s="1"/>
      <c r="Y36" s="1"/>
      <c r="Z36" s="1"/>
    </row>
    <row r="37" spans="1:26" ht="12.75" customHeight="1">
      <c r="A37" s="4"/>
      <c r="B37" s="312"/>
      <c r="C37" s="313"/>
      <c r="D37" s="313"/>
      <c r="E37" s="313"/>
      <c r="F37" s="313"/>
      <c r="G37" s="3"/>
      <c r="H37" s="3"/>
      <c r="I37" s="3"/>
      <c r="J37" s="3"/>
      <c r="K37" s="3"/>
      <c r="L37" s="3"/>
      <c r="M37" s="3"/>
      <c r="N37" s="3"/>
      <c r="O37" s="3"/>
      <c r="P37" s="3"/>
      <c r="Q37" s="3"/>
      <c r="R37" s="3"/>
      <c r="S37" s="3"/>
      <c r="T37" s="3"/>
      <c r="U37" s="3"/>
      <c r="V37" s="3"/>
      <c r="W37" s="3"/>
      <c r="X37" s="3"/>
      <c r="Y37" s="3"/>
      <c r="Z37" s="3"/>
    </row>
    <row r="38" spans="1:26" ht="12.75" customHeight="1">
      <c r="A38" s="2"/>
      <c r="B38" s="363"/>
      <c r="C38" s="313"/>
      <c r="D38" s="82" t="s">
        <v>600</v>
      </c>
      <c r="E38" s="82" t="s">
        <v>601</v>
      </c>
      <c r="F38" s="1"/>
      <c r="G38" s="1"/>
      <c r="H38" s="1"/>
      <c r="I38" s="1"/>
      <c r="J38" s="1"/>
      <c r="K38" s="1"/>
      <c r="L38" s="1"/>
      <c r="M38" s="1"/>
      <c r="N38" s="1"/>
      <c r="O38" s="1"/>
      <c r="P38" s="1"/>
      <c r="Q38" s="1"/>
      <c r="R38" s="1"/>
      <c r="S38" s="1"/>
      <c r="T38" s="1"/>
      <c r="U38" s="1"/>
      <c r="V38" s="1"/>
      <c r="W38" s="1"/>
      <c r="X38" s="1"/>
      <c r="Y38" s="1"/>
      <c r="Z38" s="1"/>
    </row>
    <row r="39" spans="1:26" ht="25.5" customHeight="1">
      <c r="A39" s="4" t="s">
        <v>602</v>
      </c>
      <c r="B39" s="399" t="s">
        <v>603</v>
      </c>
      <c r="C39" s="400"/>
      <c r="D39" s="193">
        <v>1</v>
      </c>
      <c r="E39" s="193">
        <v>15</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3"/>
      <c r="C41" s="313"/>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604</v>
      </c>
      <c r="B42" s="399" t="s">
        <v>605</v>
      </c>
      <c r="C42" s="400"/>
      <c r="D42" s="182"/>
      <c r="E42" s="182" t="s">
        <v>1160</v>
      </c>
      <c r="F42" s="1"/>
      <c r="G42" s="1"/>
      <c r="H42" s="1"/>
      <c r="I42" s="1"/>
      <c r="J42" s="1"/>
      <c r="K42" s="1"/>
      <c r="L42" s="1"/>
      <c r="M42" s="1"/>
      <c r="N42" s="1"/>
      <c r="O42" s="1"/>
      <c r="P42" s="1"/>
      <c r="Q42" s="1"/>
      <c r="R42" s="1"/>
      <c r="S42" s="1"/>
      <c r="T42" s="1"/>
      <c r="U42" s="1"/>
      <c r="V42" s="1"/>
      <c r="W42" s="1"/>
      <c r="X42" s="1"/>
      <c r="Y42" s="1"/>
      <c r="Z42" s="1"/>
    </row>
    <row r="43" spans="1:26" ht="28.5" customHeight="1">
      <c r="A43" s="4" t="s">
        <v>606</v>
      </c>
      <c r="B43" s="312" t="s">
        <v>607</v>
      </c>
      <c r="C43" s="313"/>
      <c r="D43" s="182" t="s">
        <v>1160</v>
      </c>
      <c r="E43" s="205"/>
      <c r="F43" s="1"/>
      <c r="G43" s="1"/>
      <c r="H43" s="1"/>
      <c r="I43" s="1"/>
      <c r="J43" s="1"/>
      <c r="K43" s="1"/>
      <c r="L43" s="1"/>
      <c r="M43" s="1"/>
      <c r="N43" s="1"/>
      <c r="O43" s="1"/>
      <c r="P43" s="1"/>
      <c r="Q43" s="1"/>
      <c r="R43" s="1"/>
      <c r="S43" s="1"/>
      <c r="T43" s="1"/>
      <c r="U43" s="1"/>
      <c r="V43" s="1"/>
      <c r="W43" s="1"/>
      <c r="X43" s="1"/>
      <c r="Y43" s="1"/>
      <c r="Z43" s="1"/>
    </row>
    <row r="44" spans="1:26" ht="28.5" customHeight="1">
      <c r="A44" s="4"/>
      <c r="B44" s="312" t="s">
        <v>608</v>
      </c>
      <c r="C44" s="313"/>
      <c r="D44" s="206"/>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01"/>
      <c r="C45" s="313"/>
      <c r="D45" s="313"/>
      <c r="E45" s="313"/>
      <c r="F45" s="1"/>
      <c r="G45" s="1"/>
      <c r="H45" s="1"/>
      <c r="I45" s="1"/>
      <c r="J45" s="1"/>
      <c r="K45" s="1"/>
      <c r="L45" s="1"/>
      <c r="M45" s="1"/>
      <c r="N45" s="1"/>
      <c r="O45" s="1"/>
      <c r="P45" s="1"/>
      <c r="Q45" s="1"/>
      <c r="R45" s="1"/>
      <c r="S45" s="1"/>
      <c r="T45" s="1"/>
      <c r="U45" s="1"/>
      <c r="V45" s="1"/>
      <c r="W45" s="1"/>
      <c r="X45" s="1"/>
      <c r="Y45" s="1"/>
      <c r="Z45" s="1"/>
    </row>
    <row r="46" spans="1:26" ht="19.5" customHeight="1">
      <c r="A46" s="4" t="s">
        <v>609</v>
      </c>
      <c r="B46" s="338" t="s">
        <v>610</v>
      </c>
      <c r="C46" s="306"/>
      <c r="D46" s="306"/>
      <c r="E46" s="306"/>
      <c r="F46" s="1"/>
      <c r="G46" s="1"/>
      <c r="H46" s="1"/>
      <c r="I46" s="1"/>
      <c r="J46" s="1"/>
      <c r="K46" s="1"/>
      <c r="L46" s="1"/>
      <c r="M46" s="1"/>
      <c r="N46" s="1"/>
      <c r="O46" s="1"/>
      <c r="P46" s="1"/>
      <c r="Q46" s="1"/>
      <c r="R46" s="1"/>
      <c r="S46" s="1"/>
      <c r="T46" s="1"/>
      <c r="U46" s="1"/>
      <c r="V46" s="1"/>
      <c r="W46" s="1"/>
      <c r="X46" s="1"/>
      <c r="Y46" s="1"/>
      <c r="Z46" s="1"/>
    </row>
    <row r="47" spans="1:26" ht="12.75" customHeight="1">
      <c r="A47" s="4"/>
      <c r="B47" s="181"/>
      <c r="C47" s="141" t="s">
        <v>611</v>
      </c>
      <c r="D47" s="141" t="s">
        <v>612</v>
      </c>
      <c r="E47" s="141" t="s">
        <v>613</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614</v>
      </c>
      <c r="C48" s="198">
        <v>1120</v>
      </c>
      <c r="D48" s="198">
        <v>1120</v>
      </c>
      <c r="E48" s="198">
        <v>1120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615</v>
      </c>
      <c r="C49" s="207"/>
      <c r="D49" s="207"/>
      <c r="E49" s="198"/>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616</v>
      </c>
      <c r="C50" s="207"/>
      <c r="D50" s="198"/>
      <c r="E50" s="198"/>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617</v>
      </c>
      <c r="C51" s="207"/>
      <c r="D51" s="207"/>
      <c r="E51" s="198">
        <v>11700</v>
      </c>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618</v>
      </c>
      <c r="C52" s="198">
        <v>0</v>
      </c>
      <c r="D52" s="198">
        <v>1520</v>
      </c>
      <c r="E52" s="198">
        <v>1520</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619</v>
      </c>
      <c r="C53" s="198">
        <v>1220</v>
      </c>
      <c r="D53" s="198">
        <v>1220</v>
      </c>
      <c r="E53" s="198">
        <v>1220</v>
      </c>
      <c r="F53" s="1"/>
      <c r="G53" s="1"/>
      <c r="H53" s="1"/>
      <c r="I53" s="1"/>
      <c r="J53" s="1"/>
      <c r="K53" s="1"/>
      <c r="L53" s="1"/>
      <c r="M53" s="1"/>
      <c r="N53" s="1"/>
      <c r="O53" s="1"/>
      <c r="P53" s="1"/>
      <c r="Q53" s="1"/>
      <c r="R53" s="1"/>
      <c r="S53" s="1"/>
      <c r="T53" s="1"/>
      <c r="U53" s="1"/>
      <c r="V53" s="1"/>
      <c r="W53" s="1"/>
      <c r="X53" s="1"/>
      <c r="Y53" s="1"/>
      <c r="Z53" s="1"/>
    </row>
    <row r="54" spans="1:26" ht="12.75" customHeight="1">
      <c r="A54" s="2"/>
      <c r="B54" s="352" t="s">
        <v>620</v>
      </c>
      <c r="C54" s="313"/>
      <c r="D54" s="313"/>
      <c r="E54" s="313"/>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621</v>
      </c>
      <c r="B56" s="338" t="s">
        <v>622</v>
      </c>
      <c r="C56" s="30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623</v>
      </c>
      <c r="C57" s="20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624</v>
      </c>
      <c r="C58" s="20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625</v>
      </c>
      <c r="C59" s="208">
        <v>408</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626</v>
      </c>
      <c r="C60" s="208">
        <v>408</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627</v>
      </c>
      <c r="C61" s="208">
        <v>958.4</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1118</v>
      </c>
      <c r="C62" s="208">
        <v>958.4</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O77ZXHfbJVDjFJ6r7iSVjAGC+kRahPSnox+FOILDuL4K0EVCzHQFJDg4jHEqA5Dtk1nUVazLMKmRf37E2227TA==" saltValue="mcFDQgSnxVPTgwVNIfdVLg==" spinCount="100000" sheet="1" objects="1" scenarios="1"/>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21071A5B-A5C9-46AA-9727-28F0075EE0FF}"/>
  </hyperlinks>
  <pageMargins left="0.75" right="0.75" top="1" bottom="1" header="0" footer="0"/>
  <pageSetup scale="75"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zoomScaleNormal="100" workbookViewId="0">
      <selection activeCell="AB7" sqref="AB7"/>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09" t="s">
        <v>628</v>
      </c>
      <c r="B1" s="310"/>
      <c r="C1" s="310"/>
      <c r="D1" s="310"/>
      <c r="E1" s="310"/>
      <c r="F1" s="311"/>
      <c r="G1" s="1"/>
      <c r="H1" s="1"/>
      <c r="I1" s="1"/>
      <c r="J1" s="1"/>
      <c r="K1" s="1"/>
      <c r="L1" s="1"/>
      <c r="M1" s="1"/>
      <c r="N1" s="1"/>
      <c r="O1" s="1"/>
      <c r="P1" s="1"/>
      <c r="Q1" s="1"/>
      <c r="R1" s="1"/>
      <c r="S1" s="1"/>
      <c r="T1" s="1"/>
      <c r="U1" s="1"/>
      <c r="V1" s="1"/>
      <c r="W1" s="1"/>
      <c r="X1" s="1"/>
      <c r="Y1" s="1"/>
      <c r="Z1" s="1"/>
    </row>
    <row r="2" spans="1:26" s="442" customFormat="1" ht="12.75" customHeight="1">
      <c r="A2" s="439"/>
      <c r="B2" s="440"/>
      <c r="C2" s="440"/>
      <c r="D2" s="440"/>
      <c r="E2" s="440"/>
      <c r="F2" s="440"/>
      <c r="G2" s="441"/>
      <c r="H2" s="441"/>
      <c r="I2" s="441"/>
      <c r="J2" s="441"/>
      <c r="K2" s="441"/>
      <c r="L2" s="441"/>
      <c r="M2" s="441"/>
      <c r="N2" s="441"/>
      <c r="O2" s="441"/>
      <c r="P2" s="441"/>
      <c r="Q2" s="441"/>
      <c r="R2" s="441"/>
      <c r="S2" s="441"/>
      <c r="T2" s="441"/>
      <c r="U2" s="441"/>
      <c r="V2" s="441"/>
      <c r="W2" s="441"/>
      <c r="X2" s="441"/>
      <c r="Y2" s="441"/>
      <c r="Z2" s="441"/>
    </row>
    <row r="3" spans="1:26" ht="12.75" customHeight="1">
      <c r="A3" s="2"/>
      <c r="B3" s="426" t="s">
        <v>629</v>
      </c>
      <c r="C3" s="313"/>
      <c r="D3" s="313"/>
      <c r="E3" s="313"/>
      <c r="F3" s="313"/>
      <c r="G3" s="1"/>
      <c r="H3" s="1"/>
      <c r="I3" s="1"/>
      <c r="J3" s="1"/>
      <c r="K3" s="1"/>
      <c r="L3" s="1"/>
      <c r="M3" s="1"/>
      <c r="N3" s="1"/>
      <c r="O3" s="1"/>
      <c r="P3" s="1"/>
      <c r="Q3" s="1"/>
      <c r="R3" s="1"/>
      <c r="S3" s="1"/>
      <c r="T3" s="1"/>
      <c r="U3" s="1"/>
      <c r="V3" s="1"/>
      <c r="W3" s="1"/>
      <c r="X3" s="1"/>
      <c r="Y3" s="1"/>
      <c r="Z3" s="1"/>
    </row>
    <row r="4" spans="1:26" ht="8.25" customHeight="1">
      <c r="A4" s="4"/>
      <c r="B4" s="362"/>
      <c r="C4" s="313"/>
      <c r="D4" s="313"/>
      <c r="E4" s="313"/>
      <c r="F4" s="313"/>
      <c r="G4" s="1"/>
      <c r="H4" s="1"/>
      <c r="I4" s="1"/>
      <c r="J4" s="1"/>
      <c r="K4" s="1"/>
      <c r="L4" s="1"/>
      <c r="M4" s="1"/>
      <c r="N4" s="1"/>
      <c r="O4" s="1"/>
      <c r="P4" s="1"/>
      <c r="Q4" s="1"/>
      <c r="R4" s="1"/>
      <c r="S4" s="1"/>
      <c r="T4" s="1"/>
      <c r="U4" s="1"/>
      <c r="V4" s="1"/>
      <c r="W4" s="1"/>
      <c r="X4" s="1"/>
      <c r="Y4" s="1"/>
      <c r="Z4" s="1"/>
    </row>
    <row r="5" spans="1:26" ht="20.25" customHeight="1">
      <c r="A5" s="4"/>
      <c r="B5" s="362" t="s">
        <v>630</v>
      </c>
      <c r="C5" s="313"/>
      <c r="D5" s="313"/>
      <c r="E5" s="313"/>
      <c r="F5" s="313"/>
      <c r="G5" s="1"/>
      <c r="H5" s="1"/>
      <c r="I5" s="1"/>
      <c r="J5" s="1"/>
      <c r="K5" s="1"/>
      <c r="L5" s="1"/>
      <c r="M5" s="1"/>
      <c r="N5" s="1"/>
      <c r="O5" s="1"/>
      <c r="P5" s="1"/>
      <c r="Q5" s="1"/>
      <c r="R5" s="1"/>
      <c r="S5" s="1"/>
      <c r="T5" s="1"/>
      <c r="U5" s="1"/>
      <c r="V5" s="1"/>
      <c r="W5" s="1"/>
      <c r="X5" s="1"/>
      <c r="Y5" s="1"/>
      <c r="Z5" s="1"/>
    </row>
    <row r="6" spans="1:26" ht="32.25" customHeight="1">
      <c r="A6" s="4"/>
      <c r="B6" s="362" t="s">
        <v>631</v>
      </c>
      <c r="C6" s="313"/>
      <c r="D6" s="313"/>
      <c r="E6" s="313"/>
      <c r="F6" s="313"/>
      <c r="G6" s="1"/>
      <c r="H6" s="1"/>
      <c r="I6" s="1"/>
      <c r="J6" s="1"/>
      <c r="K6" s="1"/>
      <c r="L6" s="1"/>
      <c r="M6" s="1"/>
      <c r="N6" s="1"/>
      <c r="O6" s="1"/>
      <c r="P6" s="1"/>
      <c r="Q6" s="1"/>
      <c r="R6" s="1"/>
      <c r="S6" s="1"/>
      <c r="T6" s="1"/>
      <c r="U6" s="1"/>
      <c r="V6" s="1"/>
      <c r="W6" s="1"/>
      <c r="X6" s="1"/>
      <c r="Y6" s="1"/>
      <c r="Z6" s="1"/>
    </row>
    <row r="7" spans="1:26" ht="44.25" customHeight="1">
      <c r="A7" s="4"/>
      <c r="B7" s="362" t="s">
        <v>632</v>
      </c>
      <c r="C7" s="313"/>
      <c r="D7" s="313"/>
      <c r="E7" s="313"/>
      <c r="F7" s="313"/>
      <c r="G7" s="1"/>
      <c r="H7" s="1"/>
      <c r="I7" s="1"/>
      <c r="J7" s="1"/>
      <c r="K7" s="1"/>
      <c r="L7" s="1"/>
      <c r="M7" s="1"/>
      <c r="N7" s="1"/>
      <c r="O7" s="1"/>
      <c r="P7" s="1"/>
      <c r="Q7" s="1"/>
      <c r="R7" s="1"/>
      <c r="S7" s="1"/>
      <c r="T7" s="1"/>
      <c r="U7" s="1"/>
      <c r="V7" s="1"/>
      <c r="W7" s="1"/>
      <c r="X7" s="1"/>
      <c r="Y7" s="1"/>
      <c r="Z7" s="1"/>
    </row>
    <row r="8" spans="1:26" ht="30.75" customHeight="1">
      <c r="A8" s="4"/>
      <c r="B8" s="362" t="s">
        <v>633</v>
      </c>
      <c r="C8" s="313"/>
      <c r="D8" s="313"/>
      <c r="E8" s="313"/>
      <c r="F8" s="313"/>
      <c r="G8" s="1"/>
      <c r="H8" s="1"/>
      <c r="I8" s="1"/>
      <c r="J8" s="1"/>
      <c r="K8" s="1"/>
      <c r="L8" s="1"/>
      <c r="M8" s="1"/>
      <c r="N8" s="1"/>
      <c r="O8" s="1"/>
      <c r="P8" s="1"/>
      <c r="Q8" s="1"/>
      <c r="R8" s="1"/>
      <c r="S8" s="1"/>
      <c r="T8" s="1"/>
      <c r="U8" s="1"/>
      <c r="V8" s="1"/>
      <c r="W8" s="1"/>
      <c r="X8" s="1"/>
      <c r="Y8" s="1"/>
      <c r="Z8" s="1"/>
    </row>
    <row r="9" spans="1:26" ht="28.5" customHeight="1">
      <c r="A9" s="4"/>
      <c r="B9" s="362" t="s">
        <v>634</v>
      </c>
      <c r="C9" s="313"/>
      <c r="D9" s="313"/>
      <c r="E9" s="313"/>
      <c r="F9" s="313"/>
      <c r="G9" s="1"/>
      <c r="H9" s="1"/>
      <c r="I9" s="1"/>
      <c r="J9" s="1"/>
      <c r="K9" s="1"/>
      <c r="L9" s="1"/>
      <c r="M9" s="1"/>
      <c r="N9" s="1"/>
      <c r="O9" s="1"/>
      <c r="P9" s="1"/>
      <c r="Q9" s="1"/>
      <c r="R9" s="1"/>
      <c r="S9" s="1"/>
      <c r="T9" s="1"/>
      <c r="U9" s="1"/>
      <c r="V9" s="1"/>
      <c r="W9" s="1"/>
      <c r="X9" s="1"/>
      <c r="Y9" s="1"/>
      <c r="Z9" s="1"/>
    </row>
    <row r="10" spans="1:26" ht="44.25" customHeight="1">
      <c r="A10" s="4"/>
      <c r="B10" s="362" t="s">
        <v>635</v>
      </c>
      <c r="C10" s="313"/>
      <c r="D10" s="313"/>
      <c r="E10" s="313"/>
      <c r="F10" s="313"/>
      <c r="G10" s="1"/>
      <c r="H10" s="1"/>
      <c r="I10" s="1"/>
      <c r="J10" s="1"/>
      <c r="K10" s="1"/>
      <c r="L10" s="1"/>
      <c r="M10" s="1"/>
      <c r="N10" s="1"/>
      <c r="O10" s="1"/>
      <c r="P10" s="1"/>
      <c r="Q10" s="1"/>
      <c r="R10" s="1"/>
      <c r="S10" s="1"/>
      <c r="T10" s="1"/>
      <c r="U10" s="1"/>
      <c r="V10" s="1"/>
      <c r="W10" s="1"/>
      <c r="X10" s="1"/>
      <c r="Y10" s="1"/>
      <c r="Z10" s="1"/>
    </row>
    <row r="11" spans="1:26" ht="31.5" customHeight="1">
      <c r="A11" s="4"/>
      <c r="B11" s="362" t="s">
        <v>636</v>
      </c>
      <c r="C11" s="313"/>
      <c r="D11" s="313"/>
      <c r="E11" s="313"/>
      <c r="F11" s="313"/>
      <c r="G11" s="1"/>
      <c r="H11" s="1"/>
      <c r="I11" s="1"/>
      <c r="J11" s="1"/>
      <c r="K11" s="1"/>
      <c r="L11" s="1"/>
      <c r="M11" s="1"/>
      <c r="N11" s="1"/>
      <c r="O11" s="1"/>
      <c r="P11" s="1"/>
      <c r="Q11" s="1"/>
      <c r="R11" s="1"/>
      <c r="S11" s="1"/>
      <c r="T11" s="1"/>
      <c r="U11" s="1"/>
      <c r="V11" s="1"/>
      <c r="W11" s="1"/>
      <c r="X11" s="1"/>
      <c r="Y11" s="1"/>
      <c r="Z11" s="1"/>
    </row>
    <row r="12" spans="1:26" ht="31.5" customHeight="1">
      <c r="A12" s="4"/>
      <c r="B12" s="362" t="s">
        <v>637</v>
      </c>
      <c r="C12" s="313"/>
      <c r="D12" s="313"/>
      <c r="E12" s="313"/>
      <c r="F12" s="313"/>
      <c r="G12" s="1"/>
      <c r="H12" s="1"/>
      <c r="I12" s="1"/>
      <c r="J12" s="1"/>
      <c r="K12" s="1"/>
      <c r="L12" s="1"/>
      <c r="M12" s="1"/>
      <c r="N12" s="1"/>
      <c r="O12" s="1"/>
      <c r="P12" s="1"/>
      <c r="Q12" s="1"/>
      <c r="R12" s="1"/>
      <c r="S12" s="1"/>
      <c r="T12" s="1"/>
      <c r="U12" s="1"/>
      <c r="V12" s="1"/>
      <c r="W12" s="1"/>
      <c r="X12" s="1"/>
      <c r="Y12" s="1"/>
      <c r="Z12" s="1"/>
    </row>
    <row r="13" spans="1:26" ht="65.25" customHeight="1">
      <c r="A13" s="4"/>
      <c r="B13" s="362" t="s">
        <v>638</v>
      </c>
      <c r="C13" s="313"/>
      <c r="D13" s="313"/>
      <c r="E13" s="313"/>
      <c r="F13" s="313"/>
      <c r="G13" s="1"/>
      <c r="H13" s="1"/>
      <c r="I13" s="1"/>
      <c r="J13" s="1"/>
      <c r="K13" s="1"/>
      <c r="L13" s="1"/>
      <c r="M13" s="1"/>
      <c r="N13" s="1"/>
      <c r="O13" s="1"/>
      <c r="P13" s="1"/>
      <c r="Q13" s="1"/>
      <c r="R13" s="1"/>
      <c r="S13" s="1"/>
      <c r="T13" s="1"/>
      <c r="U13" s="1"/>
      <c r="V13" s="1"/>
      <c r="W13" s="1"/>
      <c r="X13" s="1"/>
      <c r="Y13" s="1"/>
      <c r="Z13" s="1"/>
    </row>
    <row r="14" spans="1:26" ht="13.5" customHeight="1">
      <c r="A14" s="4"/>
      <c r="B14" s="355" t="s">
        <v>639</v>
      </c>
      <c r="C14" s="313"/>
      <c r="D14" s="313"/>
      <c r="E14" s="313"/>
      <c r="F14" s="313"/>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640</v>
      </c>
      <c r="D15" s="362" t="s">
        <v>641</v>
      </c>
      <c r="E15" s="313"/>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642</v>
      </c>
      <c r="D16" s="362" t="s">
        <v>643</v>
      </c>
      <c r="E16" s="313"/>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644</v>
      </c>
      <c r="D17" s="362" t="s">
        <v>645</v>
      </c>
      <c r="E17" s="313"/>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646</v>
      </c>
      <c r="D18" s="362" t="s">
        <v>647</v>
      </c>
      <c r="E18" s="313"/>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648</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62" t="s">
        <v>649</v>
      </c>
      <c r="C20" s="313"/>
      <c r="D20" s="313"/>
      <c r="E20" s="313"/>
      <c r="F20" s="313"/>
      <c r="G20" s="1"/>
      <c r="H20" s="1"/>
      <c r="I20" s="1"/>
      <c r="J20" s="1"/>
      <c r="K20" s="1"/>
      <c r="L20" s="1"/>
      <c r="M20" s="1"/>
      <c r="N20" s="1"/>
      <c r="O20" s="1"/>
      <c r="P20" s="1"/>
      <c r="Q20" s="1"/>
      <c r="R20" s="1"/>
      <c r="S20" s="1"/>
      <c r="T20" s="1"/>
      <c r="U20" s="1"/>
      <c r="V20" s="1"/>
      <c r="W20" s="1"/>
      <c r="X20" s="1"/>
      <c r="Y20" s="1"/>
      <c r="Z20" s="1"/>
    </row>
    <row r="21" spans="1:26" ht="32.25" customHeight="1">
      <c r="A21" s="4"/>
      <c r="B21" s="362" t="s">
        <v>650</v>
      </c>
      <c r="C21" s="313"/>
      <c r="D21" s="313"/>
      <c r="E21" s="313"/>
      <c r="F21" s="313"/>
      <c r="G21" s="1"/>
      <c r="H21" s="1"/>
      <c r="I21" s="1"/>
      <c r="J21" s="1"/>
      <c r="K21" s="1"/>
      <c r="L21" s="1"/>
      <c r="M21" s="1"/>
      <c r="N21" s="1"/>
      <c r="O21" s="1"/>
      <c r="P21" s="1"/>
      <c r="Q21" s="1"/>
      <c r="R21" s="1"/>
      <c r="S21" s="1"/>
      <c r="T21" s="1"/>
      <c r="U21" s="1"/>
      <c r="V21" s="1"/>
      <c r="W21" s="1"/>
      <c r="X21" s="1"/>
      <c r="Y21" s="1"/>
      <c r="Z21" s="1"/>
    </row>
    <row r="22" spans="1:26" ht="39.75" customHeight="1">
      <c r="A22" s="4"/>
      <c r="B22" s="362" t="s">
        <v>651</v>
      </c>
      <c r="C22" s="313"/>
      <c r="D22" s="313"/>
      <c r="E22" s="313"/>
      <c r="F22" s="313"/>
      <c r="G22" s="1"/>
      <c r="H22" s="1"/>
      <c r="I22" s="1"/>
      <c r="J22" s="1"/>
      <c r="K22" s="1"/>
      <c r="L22" s="1"/>
      <c r="M22" s="1"/>
      <c r="N22" s="1"/>
      <c r="O22" s="1"/>
      <c r="P22" s="1"/>
      <c r="Q22" s="1"/>
      <c r="R22" s="1"/>
      <c r="S22" s="1"/>
      <c r="T22" s="1"/>
      <c r="U22" s="1"/>
      <c r="V22" s="1"/>
      <c r="W22" s="1"/>
      <c r="X22" s="1"/>
      <c r="Y22" s="1"/>
      <c r="Z22" s="1"/>
    </row>
    <row r="23" spans="1:26" ht="25.5" customHeight="1">
      <c r="A23" s="4"/>
      <c r="B23" s="362" t="s">
        <v>652</v>
      </c>
      <c r="C23" s="313"/>
      <c r="D23" s="313"/>
      <c r="E23" s="313"/>
      <c r="F23" s="313"/>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3" t="s">
        <v>653</v>
      </c>
      <c r="C25" s="313"/>
      <c r="D25" s="313"/>
      <c r="E25" s="313"/>
      <c r="F25" s="313"/>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24" t="s">
        <v>654</v>
      </c>
      <c r="C27" s="313"/>
      <c r="D27" s="313"/>
      <c r="E27" s="313"/>
      <c r="F27" s="313"/>
      <c r="G27" s="1"/>
      <c r="H27" s="1"/>
      <c r="I27" s="1"/>
      <c r="J27" s="1"/>
      <c r="K27" s="1"/>
      <c r="L27" s="1"/>
      <c r="M27" s="1"/>
      <c r="N27" s="1"/>
      <c r="O27" s="1"/>
      <c r="P27" s="1"/>
      <c r="Q27" s="1"/>
      <c r="R27" s="1"/>
      <c r="S27" s="1"/>
      <c r="T27" s="1"/>
      <c r="U27" s="1"/>
      <c r="V27" s="1"/>
      <c r="W27" s="1"/>
      <c r="X27" s="1"/>
      <c r="Y27" s="1"/>
      <c r="Z27" s="1"/>
    </row>
    <row r="28" spans="1:26" ht="12.75" customHeight="1">
      <c r="A28" s="4"/>
      <c r="B28" s="425"/>
      <c r="C28" s="313"/>
      <c r="D28" s="313"/>
      <c r="E28" s="313"/>
      <c r="F28" s="313"/>
      <c r="G28" s="1"/>
      <c r="H28" s="1"/>
      <c r="I28" s="1"/>
      <c r="J28" s="1"/>
      <c r="K28" s="1"/>
      <c r="L28" s="1"/>
      <c r="M28" s="1"/>
      <c r="N28" s="1"/>
      <c r="O28" s="1"/>
      <c r="P28" s="1"/>
      <c r="Q28" s="1"/>
      <c r="R28" s="1"/>
      <c r="S28" s="1"/>
      <c r="T28" s="1"/>
      <c r="U28" s="1"/>
      <c r="V28" s="1"/>
      <c r="W28" s="1"/>
      <c r="X28" s="1"/>
      <c r="Y28" s="1"/>
      <c r="Z28" s="1"/>
    </row>
    <row r="29" spans="1:26" ht="43.5" customHeight="1">
      <c r="A29" s="4" t="s">
        <v>655</v>
      </c>
      <c r="B29" s="362" t="s">
        <v>656</v>
      </c>
      <c r="C29" s="313"/>
      <c r="D29" s="313"/>
      <c r="E29" s="313"/>
      <c r="F29" s="313"/>
      <c r="G29" s="1"/>
      <c r="H29" s="1"/>
      <c r="I29" s="1"/>
      <c r="J29" s="1"/>
      <c r="K29" s="1"/>
      <c r="L29" s="1"/>
      <c r="M29" s="1"/>
      <c r="N29" s="1"/>
      <c r="O29" s="1"/>
      <c r="P29" s="1"/>
      <c r="Q29" s="1"/>
      <c r="R29" s="1"/>
      <c r="S29" s="1"/>
      <c r="T29" s="1"/>
      <c r="U29" s="1"/>
      <c r="V29" s="1"/>
      <c r="W29" s="1"/>
      <c r="X29" s="1"/>
      <c r="Y29" s="1"/>
      <c r="Z29" s="1"/>
    </row>
    <row r="30" spans="1:26" ht="27" customHeight="1">
      <c r="A30" s="4"/>
      <c r="B30" s="362" t="s">
        <v>657</v>
      </c>
      <c r="C30" s="313"/>
      <c r="D30" s="313"/>
      <c r="E30" s="313"/>
      <c r="F30" s="313"/>
      <c r="G30" s="1"/>
      <c r="H30" s="1"/>
      <c r="I30" s="1"/>
      <c r="J30" s="1"/>
      <c r="K30" s="1"/>
      <c r="L30" s="1"/>
      <c r="M30" s="1"/>
      <c r="N30" s="1"/>
      <c r="O30" s="1"/>
      <c r="P30" s="1"/>
      <c r="Q30" s="1"/>
      <c r="R30" s="1"/>
      <c r="S30" s="1"/>
      <c r="T30" s="1"/>
      <c r="U30" s="1"/>
      <c r="V30" s="1"/>
      <c r="W30" s="1"/>
      <c r="X30" s="1"/>
      <c r="Y30" s="1"/>
      <c r="Z30" s="1"/>
    </row>
    <row r="31" spans="1:26" ht="12.75" customHeight="1">
      <c r="A31" s="4"/>
      <c r="B31" s="362" t="s">
        <v>658</v>
      </c>
      <c r="C31" s="313"/>
      <c r="D31" s="313"/>
      <c r="E31" s="313"/>
      <c r="F31" s="313"/>
      <c r="G31" s="1"/>
      <c r="H31" s="1"/>
      <c r="I31" s="1"/>
      <c r="J31" s="1"/>
      <c r="K31" s="1"/>
      <c r="L31" s="1"/>
      <c r="M31" s="1"/>
      <c r="N31" s="1"/>
      <c r="O31" s="1"/>
      <c r="P31" s="1"/>
      <c r="Q31" s="1"/>
      <c r="R31" s="1"/>
      <c r="S31" s="1"/>
      <c r="T31" s="1"/>
      <c r="U31" s="1"/>
      <c r="V31" s="1"/>
      <c r="W31" s="1"/>
      <c r="X31" s="1"/>
      <c r="Y31" s="1"/>
      <c r="Z31" s="1"/>
    </row>
    <row r="32" spans="1:26" ht="27" customHeight="1">
      <c r="A32" s="4"/>
      <c r="B32" s="362" t="s">
        <v>659</v>
      </c>
      <c r="C32" s="313"/>
      <c r="D32" s="313"/>
      <c r="E32" s="313"/>
      <c r="F32" s="313"/>
      <c r="G32" s="1"/>
      <c r="H32" s="1"/>
      <c r="I32" s="1"/>
      <c r="J32" s="1"/>
      <c r="K32" s="1"/>
      <c r="L32" s="1"/>
      <c r="M32" s="1"/>
      <c r="N32" s="1"/>
      <c r="O32" s="1"/>
      <c r="P32" s="1"/>
      <c r="Q32" s="1"/>
      <c r="R32" s="1"/>
      <c r="S32" s="1"/>
      <c r="T32" s="1"/>
      <c r="U32" s="1"/>
      <c r="V32" s="1"/>
      <c r="W32" s="1"/>
      <c r="X32" s="1"/>
      <c r="Y32" s="1"/>
      <c r="Z32" s="1"/>
    </row>
    <row r="33" spans="1:26" ht="27" customHeight="1">
      <c r="A33" s="4"/>
      <c r="B33" s="362" t="s">
        <v>660</v>
      </c>
      <c r="C33" s="313"/>
      <c r="D33" s="313"/>
      <c r="E33" s="313"/>
      <c r="F33" s="313"/>
      <c r="G33" s="1"/>
      <c r="H33" s="1"/>
      <c r="I33" s="1"/>
      <c r="J33" s="1"/>
      <c r="K33" s="1"/>
      <c r="L33" s="1"/>
      <c r="M33" s="1"/>
      <c r="N33" s="1"/>
      <c r="O33" s="1"/>
      <c r="P33" s="1"/>
      <c r="Q33" s="1"/>
      <c r="R33" s="1"/>
      <c r="S33" s="1"/>
      <c r="T33" s="1"/>
      <c r="U33" s="1"/>
      <c r="V33" s="1"/>
      <c r="W33" s="1"/>
      <c r="X33" s="1"/>
      <c r="Y33" s="1"/>
      <c r="Z33" s="1"/>
    </row>
    <row r="34" spans="1:26" ht="13.5" customHeight="1">
      <c r="A34" s="4"/>
      <c r="B34" s="323" t="s">
        <v>661</v>
      </c>
      <c r="C34" s="313"/>
      <c r="D34" s="313"/>
      <c r="E34" s="313"/>
      <c r="F34" s="313"/>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62"/>
      <c r="C36" s="313"/>
      <c r="D36" s="313"/>
      <c r="E36" s="209" t="s">
        <v>662</v>
      </c>
      <c r="F36" s="210" t="s">
        <v>663</v>
      </c>
      <c r="G36" s="1"/>
      <c r="H36" s="1"/>
      <c r="I36" s="1"/>
      <c r="J36" s="1"/>
      <c r="K36" s="1"/>
      <c r="L36" s="1"/>
      <c r="M36" s="1"/>
      <c r="N36" s="1"/>
      <c r="O36" s="1"/>
      <c r="P36" s="1"/>
      <c r="Q36" s="1"/>
      <c r="R36" s="1"/>
      <c r="S36" s="1"/>
      <c r="T36" s="1"/>
      <c r="U36" s="1"/>
      <c r="V36" s="1"/>
      <c r="W36" s="1"/>
      <c r="X36" s="1"/>
      <c r="Y36" s="1"/>
      <c r="Z36" s="1"/>
    </row>
    <row r="37" spans="1:26" ht="27" customHeight="1">
      <c r="A37" s="4"/>
      <c r="B37" s="362" t="s">
        <v>664</v>
      </c>
      <c r="C37" s="313"/>
      <c r="D37" s="337"/>
      <c r="E37" s="211" t="s">
        <v>1160</v>
      </c>
      <c r="F37" s="211"/>
      <c r="G37" s="1"/>
      <c r="H37" s="1"/>
      <c r="I37" s="1"/>
      <c r="J37" s="1"/>
      <c r="K37" s="1"/>
      <c r="L37" s="1"/>
      <c r="M37" s="1"/>
      <c r="N37" s="1"/>
      <c r="O37" s="1"/>
      <c r="P37" s="1"/>
      <c r="Q37" s="1"/>
      <c r="R37" s="1"/>
      <c r="S37" s="1"/>
      <c r="T37" s="1"/>
      <c r="U37" s="1"/>
      <c r="V37" s="1"/>
      <c r="W37" s="1"/>
      <c r="X37" s="1"/>
      <c r="Y37" s="1"/>
      <c r="Z37" s="1"/>
    </row>
    <row r="38" spans="1:26" ht="12.75" customHeight="1">
      <c r="A38" s="4"/>
      <c r="B38" s="312" t="s">
        <v>665</v>
      </c>
      <c r="C38" s="313"/>
      <c r="D38" s="313"/>
      <c r="E38" s="313"/>
      <c r="F38" s="313"/>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1160</v>
      </c>
      <c r="B40" s="423" t="s">
        <v>666</v>
      </c>
      <c r="C40" s="313"/>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64" t="s">
        <v>667</v>
      </c>
      <c r="C41" s="313"/>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64" t="s">
        <v>668</v>
      </c>
      <c r="C42" s="313"/>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8"/>
      <c r="C44" s="316"/>
      <c r="D44" s="317"/>
      <c r="E44" s="141" t="s">
        <v>669</v>
      </c>
      <c r="F44" s="212" t="s">
        <v>670</v>
      </c>
      <c r="G44" s="1"/>
      <c r="H44" s="1"/>
      <c r="I44" s="1"/>
      <c r="J44" s="1"/>
      <c r="K44" s="1"/>
      <c r="L44" s="1"/>
      <c r="M44" s="1"/>
      <c r="N44" s="1"/>
      <c r="O44" s="1"/>
      <c r="P44" s="1"/>
      <c r="Q44" s="1"/>
      <c r="R44" s="1"/>
      <c r="S44" s="1"/>
      <c r="T44" s="1"/>
      <c r="U44" s="1"/>
      <c r="V44" s="1"/>
      <c r="W44" s="1"/>
      <c r="X44" s="1"/>
      <c r="Y44" s="1"/>
      <c r="Z44" s="1"/>
    </row>
    <row r="45" spans="1:26" ht="12.75" customHeight="1">
      <c r="A45" s="4"/>
      <c r="B45" s="213" t="s">
        <v>671</v>
      </c>
      <c r="C45" s="214"/>
      <c r="D45" s="214"/>
      <c r="E45" s="179"/>
      <c r="F45" s="215"/>
      <c r="G45" s="1"/>
      <c r="H45" s="1"/>
      <c r="I45" s="1"/>
      <c r="J45" s="1"/>
      <c r="K45" s="1"/>
      <c r="L45" s="1"/>
      <c r="M45" s="1"/>
      <c r="N45" s="1"/>
      <c r="O45" s="1"/>
      <c r="P45" s="1"/>
      <c r="Q45" s="1"/>
      <c r="R45" s="1"/>
      <c r="S45" s="1"/>
      <c r="T45" s="1"/>
      <c r="U45" s="1"/>
      <c r="V45" s="1"/>
      <c r="W45" s="1"/>
      <c r="X45" s="1"/>
      <c r="Y45" s="1"/>
      <c r="Z45" s="1"/>
    </row>
    <row r="46" spans="1:26" ht="12.75" customHeight="1">
      <c r="A46" s="4"/>
      <c r="B46" s="418" t="s">
        <v>672</v>
      </c>
      <c r="C46" s="316"/>
      <c r="D46" s="317"/>
      <c r="E46" s="216">
        <v>10673198</v>
      </c>
      <c r="F46" s="216">
        <v>36978</v>
      </c>
      <c r="G46" s="1"/>
      <c r="H46" s="1"/>
      <c r="I46" s="1"/>
      <c r="J46" s="1"/>
      <c r="K46" s="1"/>
      <c r="L46" s="1"/>
      <c r="M46" s="1"/>
      <c r="N46" s="1"/>
      <c r="O46" s="1"/>
      <c r="P46" s="1"/>
      <c r="Q46" s="1"/>
      <c r="R46" s="1"/>
      <c r="S46" s="1"/>
      <c r="T46" s="1"/>
      <c r="U46" s="1"/>
      <c r="V46" s="1"/>
      <c r="W46" s="1"/>
      <c r="X46" s="1"/>
      <c r="Y46" s="1"/>
      <c r="Z46" s="1"/>
    </row>
    <row r="47" spans="1:26" ht="26.25" customHeight="1">
      <c r="A47" s="4"/>
      <c r="B47" s="318" t="s">
        <v>673</v>
      </c>
      <c r="C47" s="316"/>
      <c r="D47" s="317"/>
      <c r="E47" s="216">
        <v>1689321</v>
      </c>
      <c r="F47" s="216">
        <v>1206745</v>
      </c>
      <c r="G47" s="1"/>
      <c r="H47" s="1"/>
      <c r="I47" s="1"/>
      <c r="J47" s="1"/>
      <c r="K47" s="1"/>
      <c r="L47" s="1"/>
      <c r="M47" s="1"/>
      <c r="N47" s="1"/>
      <c r="O47" s="1"/>
      <c r="P47" s="1"/>
      <c r="Q47" s="1"/>
      <c r="R47" s="1"/>
      <c r="S47" s="1"/>
      <c r="T47" s="1"/>
      <c r="U47" s="1"/>
      <c r="V47" s="1"/>
      <c r="W47" s="1"/>
      <c r="X47" s="1"/>
      <c r="Y47" s="1"/>
      <c r="Z47" s="1"/>
    </row>
    <row r="48" spans="1:26" ht="40.5" customHeight="1">
      <c r="A48" s="4"/>
      <c r="B48" s="318" t="s">
        <v>674</v>
      </c>
      <c r="C48" s="316"/>
      <c r="D48" s="317"/>
      <c r="E48" s="216">
        <v>14062853</v>
      </c>
      <c r="F48" s="216">
        <v>8360430</v>
      </c>
      <c r="G48" s="1"/>
      <c r="H48" s="1"/>
      <c r="I48" s="1"/>
      <c r="J48" s="1"/>
      <c r="K48" s="1"/>
      <c r="L48" s="1"/>
      <c r="M48" s="1"/>
      <c r="N48" s="1"/>
      <c r="O48" s="1"/>
      <c r="P48" s="1"/>
      <c r="Q48" s="1"/>
      <c r="R48" s="1"/>
      <c r="S48" s="1"/>
      <c r="T48" s="1"/>
      <c r="U48" s="1"/>
      <c r="V48" s="1"/>
      <c r="W48" s="1"/>
      <c r="X48" s="1"/>
      <c r="Y48" s="1"/>
      <c r="Z48" s="1"/>
    </row>
    <row r="49" spans="1:26" ht="27.75" customHeight="1">
      <c r="A49" s="4"/>
      <c r="B49" s="318" t="s">
        <v>675</v>
      </c>
      <c r="C49" s="316"/>
      <c r="D49" s="317"/>
      <c r="E49" s="216">
        <v>4201845</v>
      </c>
      <c r="F49" s="216">
        <v>2848324</v>
      </c>
      <c r="G49" s="1"/>
      <c r="H49" s="1"/>
      <c r="I49" s="1"/>
      <c r="J49" s="1"/>
      <c r="K49" s="1"/>
      <c r="L49" s="1"/>
      <c r="M49" s="1"/>
      <c r="N49" s="1"/>
      <c r="O49" s="1"/>
      <c r="P49" s="1"/>
      <c r="Q49" s="1"/>
      <c r="R49" s="1"/>
      <c r="S49" s="1"/>
      <c r="T49" s="1"/>
      <c r="U49" s="1"/>
      <c r="V49" s="1"/>
      <c r="W49" s="1"/>
      <c r="X49" s="1"/>
      <c r="Y49" s="1"/>
      <c r="Z49" s="1"/>
    </row>
    <row r="50" spans="1:26" ht="12.75" customHeight="1">
      <c r="A50" s="4"/>
      <c r="B50" s="418" t="s">
        <v>676</v>
      </c>
      <c r="C50" s="316"/>
      <c r="D50" s="317"/>
      <c r="E50" s="217">
        <f t="shared" ref="E50:F50" si="0">SUM(E46:E49)</f>
        <v>30627217</v>
      </c>
      <c r="F50" s="217">
        <f t="shared" si="0"/>
        <v>12452477</v>
      </c>
      <c r="G50" s="1"/>
      <c r="H50" s="1"/>
      <c r="I50" s="1"/>
      <c r="J50" s="1"/>
      <c r="K50" s="1"/>
      <c r="L50" s="1"/>
      <c r="M50" s="1"/>
      <c r="N50" s="1"/>
      <c r="O50" s="1"/>
      <c r="P50" s="1"/>
      <c r="Q50" s="1"/>
      <c r="R50" s="1"/>
      <c r="S50" s="1"/>
      <c r="T50" s="1"/>
      <c r="U50" s="1"/>
      <c r="V50" s="1"/>
      <c r="W50" s="1"/>
      <c r="X50" s="1"/>
      <c r="Y50" s="1"/>
      <c r="Z50" s="1"/>
    </row>
    <row r="51" spans="1:26" ht="12.75" customHeight="1">
      <c r="A51" s="4"/>
      <c r="B51" s="213" t="s">
        <v>677</v>
      </c>
      <c r="C51" s="214"/>
      <c r="D51" s="214"/>
      <c r="E51" s="179"/>
      <c r="F51" s="215"/>
      <c r="G51" s="1"/>
      <c r="H51" s="1"/>
      <c r="I51" s="1"/>
      <c r="J51" s="1"/>
      <c r="K51" s="1"/>
      <c r="L51" s="1"/>
      <c r="M51" s="1"/>
      <c r="N51" s="1"/>
      <c r="O51" s="1"/>
      <c r="P51" s="1"/>
      <c r="Q51" s="1"/>
      <c r="R51" s="1"/>
      <c r="S51" s="1"/>
      <c r="T51" s="1"/>
      <c r="U51" s="1"/>
      <c r="V51" s="1"/>
      <c r="W51" s="1"/>
      <c r="X51" s="1"/>
      <c r="Y51" s="1"/>
      <c r="Z51" s="1"/>
    </row>
    <row r="52" spans="1:26" ht="12.75" customHeight="1">
      <c r="A52" s="4"/>
      <c r="B52" s="318" t="s">
        <v>678</v>
      </c>
      <c r="C52" s="316"/>
      <c r="D52" s="317"/>
      <c r="E52" s="218">
        <v>15663128</v>
      </c>
      <c r="F52" s="218">
        <v>9997520</v>
      </c>
      <c r="G52" s="1"/>
      <c r="H52" s="1"/>
      <c r="I52" s="1"/>
      <c r="J52" s="1"/>
      <c r="K52" s="1"/>
      <c r="L52" s="1"/>
      <c r="M52" s="1"/>
      <c r="N52" s="1"/>
      <c r="O52" s="1"/>
      <c r="P52" s="1"/>
      <c r="Q52" s="1"/>
      <c r="R52" s="1"/>
      <c r="S52" s="1"/>
      <c r="T52" s="1"/>
      <c r="U52" s="1"/>
      <c r="V52" s="1"/>
      <c r="W52" s="1"/>
      <c r="X52" s="1"/>
      <c r="Y52" s="1"/>
      <c r="Z52" s="1"/>
    </row>
    <row r="53" spans="1:26" ht="12.75" customHeight="1">
      <c r="A53" s="4"/>
      <c r="B53" s="318" t="s">
        <v>679</v>
      </c>
      <c r="C53" s="316"/>
      <c r="D53" s="317"/>
      <c r="E53" s="218"/>
      <c r="F53" s="181"/>
      <c r="G53" s="1"/>
      <c r="H53" s="1"/>
      <c r="I53" s="1"/>
      <c r="J53" s="1"/>
      <c r="K53" s="1"/>
      <c r="L53" s="1"/>
      <c r="M53" s="1"/>
      <c r="N53" s="1"/>
      <c r="O53" s="1"/>
      <c r="P53" s="1"/>
      <c r="Q53" s="1"/>
      <c r="R53" s="1"/>
      <c r="S53" s="1"/>
      <c r="T53" s="1"/>
      <c r="U53" s="1"/>
      <c r="V53" s="1"/>
      <c r="W53" s="1"/>
      <c r="X53" s="1"/>
      <c r="Y53" s="1"/>
      <c r="Z53" s="1"/>
    </row>
    <row r="54" spans="1:26" ht="25.5" customHeight="1">
      <c r="A54" s="4"/>
      <c r="B54" s="318" t="s">
        <v>680</v>
      </c>
      <c r="C54" s="316"/>
      <c r="D54" s="317"/>
      <c r="E54" s="218">
        <v>121593</v>
      </c>
      <c r="F54" s="219">
        <v>258807</v>
      </c>
      <c r="G54" s="1"/>
      <c r="H54" s="1"/>
      <c r="I54" s="1"/>
      <c r="J54" s="1"/>
      <c r="K54" s="1"/>
      <c r="L54" s="1"/>
      <c r="M54" s="1"/>
      <c r="N54" s="1"/>
      <c r="O54" s="1"/>
      <c r="P54" s="1"/>
      <c r="Q54" s="1"/>
      <c r="R54" s="1"/>
      <c r="S54" s="1"/>
      <c r="T54" s="1"/>
      <c r="U54" s="1"/>
      <c r="V54" s="1"/>
      <c r="W54" s="1"/>
      <c r="X54" s="1"/>
      <c r="Y54" s="1"/>
      <c r="Z54" s="1"/>
    </row>
    <row r="55" spans="1:26" ht="12.75" customHeight="1">
      <c r="A55" s="4"/>
      <c r="B55" s="418" t="s">
        <v>681</v>
      </c>
      <c r="C55" s="316"/>
      <c r="D55" s="317"/>
      <c r="E55" s="217">
        <f>SUM(E52:E54)</f>
        <v>15784721</v>
      </c>
      <c r="F55" s="217">
        <f>SUM(F52,F54)</f>
        <v>10256327</v>
      </c>
      <c r="G55" s="1"/>
      <c r="H55" s="1"/>
      <c r="I55" s="1"/>
      <c r="J55" s="1"/>
      <c r="K55" s="1"/>
      <c r="L55" s="1"/>
      <c r="M55" s="1"/>
      <c r="N55" s="1"/>
      <c r="O55" s="1"/>
      <c r="P55" s="1"/>
      <c r="Q55" s="1"/>
      <c r="R55" s="1"/>
      <c r="S55" s="1"/>
      <c r="T55" s="1"/>
      <c r="U55" s="1"/>
      <c r="V55" s="1"/>
      <c r="W55" s="1"/>
      <c r="X55" s="1"/>
      <c r="Y55" s="1"/>
      <c r="Z55" s="1"/>
    </row>
    <row r="56" spans="1:26" ht="12.75" customHeight="1">
      <c r="A56" s="4"/>
      <c r="B56" s="418" t="s">
        <v>682</v>
      </c>
      <c r="C56" s="316"/>
      <c r="D56" s="317"/>
      <c r="E56" s="218">
        <v>1138805</v>
      </c>
      <c r="F56" s="218">
        <v>2653799</v>
      </c>
      <c r="G56" s="1"/>
      <c r="H56" s="1"/>
      <c r="I56" s="1"/>
      <c r="J56" s="1"/>
      <c r="K56" s="1"/>
      <c r="L56" s="1"/>
      <c r="M56" s="1"/>
      <c r="N56" s="1"/>
      <c r="O56" s="1"/>
      <c r="P56" s="1"/>
      <c r="Q56" s="1"/>
      <c r="R56" s="1"/>
      <c r="S56" s="1"/>
      <c r="T56" s="1"/>
      <c r="U56" s="1"/>
      <c r="V56" s="1"/>
      <c r="W56" s="1"/>
      <c r="X56" s="1"/>
      <c r="Y56" s="1"/>
      <c r="Z56" s="1"/>
    </row>
    <row r="57" spans="1:26" ht="42.75" customHeight="1">
      <c r="A57" s="4"/>
      <c r="B57" s="318" t="s">
        <v>683</v>
      </c>
      <c r="C57" s="316"/>
      <c r="D57" s="317"/>
      <c r="E57" s="218">
        <v>153149</v>
      </c>
      <c r="F57" s="218">
        <v>222180</v>
      </c>
      <c r="G57" s="1"/>
      <c r="H57" s="1"/>
      <c r="I57" s="1"/>
      <c r="J57" s="1"/>
      <c r="K57" s="1"/>
      <c r="L57" s="1"/>
      <c r="M57" s="1"/>
      <c r="N57" s="1"/>
      <c r="O57" s="1"/>
      <c r="P57" s="1"/>
      <c r="Q57" s="1"/>
      <c r="R57" s="1"/>
      <c r="S57" s="1"/>
      <c r="T57" s="1"/>
      <c r="U57" s="1"/>
      <c r="V57" s="1"/>
      <c r="W57" s="1"/>
      <c r="X57" s="1"/>
      <c r="Y57" s="1"/>
      <c r="Z57" s="1"/>
    </row>
    <row r="58" spans="1:26" ht="12.75" customHeight="1">
      <c r="A58" s="4"/>
      <c r="B58" s="418" t="s">
        <v>684</v>
      </c>
      <c r="C58" s="316"/>
      <c r="D58" s="317"/>
      <c r="E58" s="218">
        <v>1107434</v>
      </c>
      <c r="F58" s="218">
        <v>1681533</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685</v>
      </c>
      <c r="B60" s="351" t="s">
        <v>686</v>
      </c>
      <c r="C60" s="313"/>
      <c r="D60" s="313"/>
      <c r="E60" s="313"/>
      <c r="F60" s="313"/>
      <c r="G60" s="1"/>
      <c r="H60" s="1"/>
      <c r="I60" s="1"/>
      <c r="J60" s="1"/>
      <c r="K60" s="1"/>
      <c r="L60" s="1"/>
      <c r="M60" s="1"/>
      <c r="N60" s="1"/>
      <c r="O60" s="1"/>
      <c r="P60" s="1"/>
      <c r="Q60" s="1"/>
      <c r="R60" s="1"/>
      <c r="S60" s="1"/>
      <c r="T60" s="1"/>
      <c r="U60" s="1"/>
      <c r="V60" s="1"/>
      <c r="W60" s="1"/>
      <c r="X60" s="1"/>
      <c r="Y60" s="1"/>
      <c r="Z60" s="1"/>
    </row>
    <row r="61" spans="1:26" ht="31.5" customHeight="1">
      <c r="A61" s="4"/>
      <c r="B61" s="351" t="s">
        <v>687</v>
      </c>
      <c r="C61" s="313"/>
      <c r="D61" s="313"/>
      <c r="E61" s="313"/>
      <c r="F61" s="313"/>
      <c r="G61" s="1"/>
      <c r="H61" s="1"/>
      <c r="I61" s="1"/>
      <c r="J61" s="1"/>
      <c r="K61" s="1"/>
      <c r="L61" s="1"/>
      <c r="M61" s="1"/>
      <c r="N61" s="1"/>
      <c r="O61" s="1"/>
      <c r="P61" s="1"/>
      <c r="Q61" s="1"/>
      <c r="R61" s="1"/>
      <c r="S61" s="1"/>
      <c r="T61" s="1"/>
      <c r="U61" s="1"/>
      <c r="V61" s="1"/>
      <c r="W61" s="1"/>
      <c r="X61" s="1"/>
      <c r="Y61" s="1"/>
      <c r="Z61" s="1"/>
    </row>
    <row r="62" spans="1:26" ht="15" customHeight="1">
      <c r="A62" s="4"/>
      <c r="B62" s="419" t="s">
        <v>688</v>
      </c>
      <c r="C62" s="313"/>
      <c r="D62" s="313"/>
      <c r="E62" s="313"/>
      <c r="F62" s="313"/>
      <c r="G62" s="1"/>
      <c r="H62" s="1"/>
      <c r="I62" s="1"/>
      <c r="J62" s="1"/>
      <c r="K62" s="1"/>
      <c r="L62" s="1"/>
      <c r="M62" s="1"/>
      <c r="N62" s="1"/>
      <c r="O62" s="1"/>
      <c r="P62" s="1"/>
      <c r="Q62" s="1"/>
      <c r="R62" s="1"/>
      <c r="S62" s="1"/>
      <c r="T62" s="1"/>
      <c r="U62" s="1"/>
      <c r="V62" s="1"/>
      <c r="W62" s="1"/>
      <c r="X62" s="1"/>
      <c r="Y62" s="1"/>
      <c r="Z62" s="1"/>
    </row>
    <row r="63" spans="1:26" ht="30" customHeight="1">
      <c r="A63" s="4"/>
      <c r="B63" s="312" t="s">
        <v>1141</v>
      </c>
      <c r="C63" s="313"/>
      <c r="D63" s="313"/>
      <c r="E63" s="313"/>
      <c r="F63" s="313"/>
      <c r="G63" s="1"/>
      <c r="H63" s="1"/>
      <c r="I63" s="1"/>
      <c r="J63" s="1"/>
      <c r="K63" s="1"/>
      <c r="L63" s="1"/>
      <c r="M63" s="1"/>
      <c r="N63" s="1"/>
      <c r="O63" s="1"/>
      <c r="P63" s="1"/>
      <c r="Q63" s="1"/>
      <c r="R63" s="1"/>
      <c r="S63" s="1"/>
      <c r="T63" s="1"/>
      <c r="U63" s="1"/>
      <c r="V63" s="1"/>
      <c r="W63" s="1"/>
      <c r="X63" s="1"/>
      <c r="Y63" s="1"/>
      <c r="Z63" s="1"/>
    </row>
    <row r="64" spans="1:26" ht="15" customHeight="1">
      <c r="A64" s="4"/>
      <c r="B64" s="323" t="s">
        <v>689</v>
      </c>
      <c r="C64" s="313"/>
      <c r="D64" s="313"/>
      <c r="E64" s="313"/>
      <c r="F64" s="313"/>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20"/>
      <c r="C66" s="221"/>
      <c r="D66" s="222" t="s">
        <v>1144</v>
      </c>
      <c r="E66" s="92" t="s">
        <v>690</v>
      </c>
      <c r="F66" s="92" t="s">
        <v>691</v>
      </c>
      <c r="G66" s="1"/>
      <c r="H66" s="1"/>
      <c r="I66" s="1"/>
      <c r="J66" s="1"/>
      <c r="K66" s="1"/>
      <c r="L66" s="1"/>
      <c r="M66" s="1"/>
      <c r="N66" s="1"/>
      <c r="O66" s="1"/>
      <c r="P66" s="1"/>
      <c r="Q66" s="1"/>
      <c r="R66" s="1"/>
      <c r="S66" s="1"/>
      <c r="T66" s="1"/>
      <c r="U66" s="1"/>
      <c r="V66" s="1"/>
      <c r="W66" s="1"/>
      <c r="X66" s="1"/>
      <c r="Y66" s="1"/>
      <c r="Z66" s="1"/>
    </row>
    <row r="67" spans="1:26" ht="24" customHeight="1">
      <c r="A67" s="4"/>
      <c r="B67" s="223" t="s">
        <v>135</v>
      </c>
      <c r="C67" s="224" t="s">
        <v>692</v>
      </c>
      <c r="D67" s="225">
        <v>1323</v>
      </c>
      <c r="E67" s="225">
        <v>5369</v>
      </c>
      <c r="F67" s="225">
        <v>842</v>
      </c>
      <c r="G67" s="1"/>
      <c r="H67" s="1"/>
      <c r="I67" s="1"/>
      <c r="J67" s="1"/>
      <c r="K67" s="1"/>
      <c r="L67" s="1"/>
      <c r="M67" s="1"/>
      <c r="N67" s="1"/>
      <c r="O67" s="1"/>
      <c r="P67" s="1"/>
      <c r="Q67" s="1"/>
      <c r="R67" s="1"/>
      <c r="S67" s="1"/>
      <c r="T67" s="1"/>
      <c r="U67" s="1"/>
      <c r="V67" s="1"/>
      <c r="W67" s="1"/>
      <c r="X67" s="1"/>
      <c r="Y67" s="1"/>
      <c r="Z67" s="1"/>
    </row>
    <row r="68" spans="1:26" ht="24.75" customHeight="1">
      <c r="A68" s="4"/>
      <c r="B68" s="223" t="s">
        <v>137</v>
      </c>
      <c r="C68" s="224" t="s">
        <v>693</v>
      </c>
      <c r="D68" s="225">
        <v>1232</v>
      </c>
      <c r="E68" s="225">
        <v>4504</v>
      </c>
      <c r="F68" s="225">
        <v>464</v>
      </c>
      <c r="G68" s="1"/>
      <c r="H68" s="1"/>
      <c r="I68" s="1"/>
      <c r="J68" s="1"/>
      <c r="K68" s="1"/>
      <c r="L68" s="1"/>
      <c r="M68" s="1"/>
      <c r="N68" s="1"/>
      <c r="O68" s="1"/>
      <c r="P68" s="1"/>
      <c r="Q68" s="1"/>
      <c r="R68" s="1"/>
      <c r="S68" s="1"/>
      <c r="T68" s="1"/>
      <c r="U68" s="1"/>
      <c r="V68" s="1"/>
      <c r="W68" s="1"/>
      <c r="X68" s="1"/>
      <c r="Y68" s="1"/>
      <c r="Z68" s="1"/>
    </row>
    <row r="69" spans="1:26" ht="25.15" customHeight="1">
      <c r="A69" s="4"/>
      <c r="B69" s="223" t="s">
        <v>138</v>
      </c>
      <c r="C69" s="224" t="s">
        <v>694</v>
      </c>
      <c r="D69" s="225">
        <v>876</v>
      </c>
      <c r="E69" s="225">
        <v>3389</v>
      </c>
      <c r="F69" s="225">
        <v>401</v>
      </c>
      <c r="G69" s="1"/>
      <c r="H69" s="1"/>
      <c r="I69" s="1"/>
      <c r="J69" s="1"/>
      <c r="K69" s="1"/>
      <c r="L69" s="1"/>
      <c r="M69" s="1"/>
      <c r="N69" s="1"/>
      <c r="O69" s="1"/>
      <c r="P69" s="1"/>
      <c r="Q69" s="1"/>
      <c r="R69" s="1"/>
      <c r="S69" s="1"/>
      <c r="T69" s="1"/>
      <c r="U69" s="1"/>
      <c r="V69" s="1"/>
      <c r="W69" s="1"/>
      <c r="X69" s="1"/>
      <c r="Y69" s="1"/>
      <c r="Z69" s="1"/>
    </row>
    <row r="70" spans="1:26" ht="25.15" customHeight="1">
      <c r="A70" s="4"/>
      <c r="B70" s="223" t="s">
        <v>140</v>
      </c>
      <c r="C70" s="224" t="s">
        <v>695</v>
      </c>
      <c r="D70" s="225">
        <v>821</v>
      </c>
      <c r="E70" s="225">
        <v>1991</v>
      </c>
      <c r="F70" s="225">
        <v>104</v>
      </c>
      <c r="G70" s="1"/>
      <c r="H70" s="1"/>
      <c r="I70" s="1"/>
      <c r="J70" s="1"/>
      <c r="K70" s="1"/>
      <c r="L70" s="1"/>
      <c r="M70" s="1"/>
      <c r="N70" s="1"/>
      <c r="O70" s="1"/>
      <c r="P70" s="1"/>
      <c r="Q70" s="1"/>
      <c r="R70" s="1"/>
      <c r="S70" s="1"/>
      <c r="T70" s="1"/>
      <c r="U70" s="1"/>
      <c r="V70" s="1"/>
      <c r="W70" s="1"/>
      <c r="X70" s="1"/>
      <c r="Y70" s="1"/>
      <c r="Z70" s="1"/>
    </row>
    <row r="71" spans="1:26" ht="25.5" customHeight="1">
      <c r="A71" s="4"/>
      <c r="B71" s="223" t="s">
        <v>142</v>
      </c>
      <c r="C71" s="224" t="s">
        <v>696</v>
      </c>
      <c r="D71" s="225">
        <v>820</v>
      </c>
      <c r="E71" s="225">
        <v>1931</v>
      </c>
      <c r="F71" s="225">
        <v>93</v>
      </c>
      <c r="G71" s="1"/>
      <c r="H71" s="1"/>
      <c r="I71" s="1"/>
      <c r="J71" s="1"/>
      <c r="K71" s="1"/>
      <c r="L71" s="1"/>
      <c r="M71" s="1"/>
      <c r="N71" s="1"/>
      <c r="O71" s="1"/>
      <c r="P71" s="1"/>
      <c r="Q71" s="1"/>
      <c r="R71" s="1"/>
      <c r="S71" s="1"/>
      <c r="T71" s="1"/>
      <c r="U71" s="1"/>
      <c r="V71" s="1"/>
      <c r="W71" s="1"/>
      <c r="X71" s="1"/>
      <c r="Y71" s="1"/>
      <c r="Z71" s="1"/>
    </row>
    <row r="72" spans="1:26" ht="24.4" customHeight="1">
      <c r="A72" s="4"/>
      <c r="B72" s="223" t="s">
        <v>144</v>
      </c>
      <c r="C72" s="224" t="s">
        <v>697</v>
      </c>
      <c r="D72" s="225">
        <v>455</v>
      </c>
      <c r="E72" s="225">
        <v>1215</v>
      </c>
      <c r="F72" s="225">
        <v>71</v>
      </c>
      <c r="G72" s="1"/>
      <c r="H72" s="1"/>
      <c r="I72" s="1"/>
      <c r="J72" s="1"/>
      <c r="K72" s="1"/>
      <c r="L72" s="1"/>
      <c r="M72" s="1"/>
      <c r="N72" s="1"/>
      <c r="O72" s="1"/>
      <c r="P72" s="1"/>
      <c r="Q72" s="1"/>
      <c r="R72" s="1"/>
      <c r="S72" s="1"/>
      <c r="T72" s="1"/>
      <c r="U72" s="1"/>
      <c r="V72" s="1"/>
      <c r="W72" s="1"/>
      <c r="X72" s="1"/>
      <c r="Y72" s="1"/>
      <c r="Z72" s="1"/>
    </row>
    <row r="73" spans="1:26" ht="24" customHeight="1">
      <c r="A73" s="4"/>
      <c r="B73" s="223" t="s">
        <v>145</v>
      </c>
      <c r="C73" s="224" t="s">
        <v>698</v>
      </c>
      <c r="D73" s="225">
        <v>147</v>
      </c>
      <c r="E73" s="225">
        <v>276</v>
      </c>
      <c r="F73" s="225">
        <v>2</v>
      </c>
      <c r="G73" s="1"/>
      <c r="H73" s="1"/>
      <c r="I73" s="1"/>
      <c r="J73" s="1"/>
      <c r="K73" s="1"/>
      <c r="L73" s="1"/>
      <c r="M73" s="1"/>
      <c r="N73" s="1"/>
      <c r="O73" s="1"/>
      <c r="P73" s="1"/>
      <c r="Q73" s="1"/>
      <c r="R73" s="1"/>
      <c r="S73" s="1"/>
      <c r="T73" s="1"/>
      <c r="U73" s="1"/>
      <c r="V73" s="1"/>
      <c r="W73" s="1"/>
      <c r="X73" s="1"/>
      <c r="Y73" s="1"/>
      <c r="Z73" s="1"/>
    </row>
    <row r="74" spans="1:26" ht="37.15" customHeight="1">
      <c r="A74" s="4"/>
      <c r="B74" s="223" t="s">
        <v>147</v>
      </c>
      <c r="C74" s="224" t="s">
        <v>699</v>
      </c>
      <c r="D74" s="225">
        <v>658</v>
      </c>
      <c r="E74" s="225">
        <v>1678</v>
      </c>
      <c r="F74" s="225">
        <v>99</v>
      </c>
      <c r="G74" s="1"/>
      <c r="H74" s="1"/>
      <c r="I74" s="1"/>
      <c r="J74" s="1"/>
      <c r="K74" s="1"/>
      <c r="L74" s="1"/>
      <c r="M74" s="1"/>
      <c r="N74" s="1"/>
      <c r="O74" s="1"/>
      <c r="P74" s="1"/>
      <c r="Q74" s="1"/>
      <c r="R74" s="1"/>
      <c r="S74" s="1"/>
      <c r="T74" s="1"/>
      <c r="U74" s="1"/>
      <c r="V74" s="1"/>
      <c r="W74" s="1"/>
      <c r="X74" s="1"/>
      <c r="Y74" s="1"/>
      <c r="Z74" s="1"/>
    </row>
    <row r="75" spans="1:26" ht="72" customHeight="1">
      <c r="A75" s="4"/>
      <c r="B75" s="223" t="s">
        <v>700</v>
      </c>
      <c r="C75" s="224" t="s">
        <v>1146</v>
      </c>
      <c r="D75" s="225">
        <v>78.099999999999994</v>
      </c>
      <c r="E75" s="225">
        <v>73.599999999999994</v>
      </c>
      <c r="F75" s="225">
        <v>43.7</v>
      </c>
      <c r="G75" s="1"/>
      <c r="H75" s="1"/>
      <c r="I75" s="1"/>
      <c r="J75" s="1"/>
      <c r="K75" s="1"/>
      <c r="L75" s="1"/>
      <c r="M75" s="1"/>
      <c r="N75" s="1"/>
      <c r="O75" s="1"/>
      <c r="P75" s="1"/>
      <c r="Q75" s="1"/>
      <c r="R75" s="1"/>
      <c r="S75" s="1"/>
      <c r="T75" s="1"/>
      <c r="U75" s="1"/>
      <c r="V75" s="1"/>
      <c r="W75" s="1"/>
      <c r="X75" s="1"/>
      <c r="Y75" s="1"/>
      <c r="Z75" s="1"/>
    </row>
    <row r="76" spans="1:26" ht="49.15" customHeight="1">
      <c r="A76" s="4"/>
      <c r="B76" s="223" t="s">
        <v>701</v>
      </c>
      <c r="C76" s="224" t="s">
        <v>702</v>
      </c>
      <c r="D76" s="226">
        <v>13507</v>
      </c>
      <c r="E76" s="226">
        <v>13086</v>
      </c>
      <c r="F76" s="226">
        <v>7383</v>
      </c>
      <c r="G76" s="1"/>
      <c r="H76" s="1"/>
      <c r="I76" s="1"/>
      <c r="J76" s="1"/>
      <c r="K76" s="1"/>
      <c r="L76" s="1"/>
      <c r="M76" s="1"/>
      <c r="N76" s="1"/>
      <c r="O76" s="1"/>
      <c r="P76" s="1"/>
      <c r="Q76" s="1"/>
      <c r="R76" s="1"/>
      <c r="S76" s="1"/>
      <c r="T76" s="1"/>
      <c r="U76" s="1"/>
      <c r="V76" s="1"/>
      <c r="W76" s="1"/>
      <c r="X76" s="1"/>
      <c r="Y76" s="1"/>
      <c r="Z76" s="1"/>
    </row>
    <row r="77" spans="1:26" ht="33.4" customHeight="1">
      <c r="A77" s="4"/>
      <c r="B77" s="227" t="s">
        <v>703</v>
      </c>
      <c r="C77" s="228" t="s">
        <v>704</v>
      </c>
      <c r="D77" s="226">
        <v>10656</v>
      </c>
      <c r="E77" s="226">
        <v>10063</v>
      </c>
      <c r="F77" s="226">
        <v>4934</v>
      </c>
      <c r="G77" s="1"/>
      <c r="H77" s="1"/>
      <c r="I77" s="1"/>
      <c r="J77" s="1"/>
      <c r="K77" s="1"/>
      <c r="L77" s="1"/>
      <c r="M77" s="1"/>
      <c r="N77" s="1"/>
      <c r="O77" s="1"/>
      <c r="P77" s="1"/>
      <c r="Q77" s="1"/>
      <c r="R77" s="1"/>
      <c r="S77" s="1"/>
      <c r="T77" s="1"/>
      <c r="U77" s="1"/>
      <c r="V77" s="1"/>
      <c r="W77" s="1"/>
      <c r="X77" s="1"/>
      <c r="Y77" s="1"/>
      <c r="Z77" s="1"/>
    </row>
    <row r="78" spans="1:26" ht="36.4" customHeight="1">
      <c r="A78" s="4"/>
      <c r="B78" s="223" t="s">
        <v>705</v>
      </c>
      <c r="C78" s="224" t="s">
        <v>706</v>
      </c>
      <c r="D78" s="226">
        <v>3217</v>
      </c>
      <c r="E78" s="226">
        <v>3703</v>
      </c>
      <c r="F78" s="226">
        <v>4237</v>
      </c>
      <c r="G78" s="1"/>
      <c r="H78" s="1"/>
      <c r="I78" s="1"/>
      <c r="J78" s="1"/>
      <c r="K78" s="1"/>
      <c r="L78" s="1"/>
      <c r="M78" s="1"/>
      <c r="N78" s="1"/>
      <c r="O78" s="1"/>
      <c r="P78" s="1"/>
      <c r="Q78" s="1"/>
      <c r="R78" s="1"/>
      <c r="S78" s="1"/>
      <c r="T78" s="1"/>
      <c r="U78" s="1"/>
      <c r="V78" s="1"/>
      <c r="W78" s="1"/>
      <c r="X78" s="1"/>
      <c r="Y78" s="1"/>
      <c r="Z78" s="1"/>
    </row>
    <row r="79" spans="1:26" ht="39" customHeight="1">
      <c r="A79" s="4"/>
      <c r="B79" s="223" t="s">
        <v>707</v>
      </c>
      <c r="C79" s="224" t="s">
        <v>708</v>
      </c>
      <c r="D79" s="226">
        <v>3216</v>
      </c>
      <c r="E79" s="226">
        <v>3659</v>
      </c>
      <c r="F79" s="226">
        <v>4237</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709</v>
      </c>
      <c r="B81" s="351" t="s">
        <v>710</v>
      </c>
      <c r="C81" s="313"/>
      <c r="D81" s="313"/>
      <c r="E81" s="313"/>
      <c r="F81" s="313"/>
      <c r="G81" s="1"/>
      <c r="H81" s="1"/>
      <c r="I81" s="1"/>
      <c r="J81" s="1"/>
      <c r="K81" s="1"/>
      <c r="L81" s="1"/>
      <c r="M81" s="1"/>
      <c r="N81" s="1"/>
      <c r="O81" s="1"/>
      <c r="P81" s="1"/>
      <c r="Q81" s="1"/>
      <c r="R81" s="1"/>
      <c r="S81" s="1"/>
      <c r="T81" s="1"/>
      <c r="U81" s="1"/>
      <c r="V81" s="1"/>
      <c r="W81" s="1"/>
      <c r="X81" s="1"/>
      <c r="Y81" s="1"/>
      <c r="Z81" s="1"/>
    </row>
    <row r="82" spans="1:26" ht="13.5" customHeight="1">
      <c r="A82" s="4"/>
      <c r="B82" s="312" t="s">
        <v>711</v>
      </c>
      <c r="C82" s="313"/>
      <c r="D82" s="313"/>
      <c r="E82" s="313"/>
      <c r="F82" s="313"/>
      <c r="G82" s="1"/>
      <c r="H82" s="1"/>
      <c r="I82" s="1"/>
      <c r="J82" s="1"/>
      <c r="K82" s="1"/>
      <c r="L82" s="1"/>
      <c r="M82" s="1"/>
      <c r="N82" s="1"/>
      <c r="O82" s="1"/>
      <c r="P82" s="1"/>
      <c r="Q82" s="1"/>
      <c r="R82" s="1"/>
      <c r="S82" s="1"/>
      <c r="T82" s="1"/>
      <c r="U82" s="1"/>
      <c r="V82" s="1"/>
      <c r="W82" s="1"/>
      <c r="X82" s="1"/>
      <c r="Y82" s="1"/>
      <c r="Z82" s="1"/>
    </row>
    <row r="83" spans="1:26" ht="24.75" customHeight="1">
      <c r="A83" s="4"/>
      <c r="B83" s="312" t="s">
        <v>1142</v>
      </c>
      <c r="C83" s="313"/>
      <c r="D83" s="313"/>
      <c r="E83" s="313"/>
      <c r="F83" s="313"/>
      <c r="G83" s="1"/>
      <c r="H83" s="1"/>
      <c r="I83" s="1"/>
      <c r="J83" s="1"/>
      <c r="K83" s="1"/>
      <c r="L83" s="1"/>
      <c r="M83" s="1"/>
      <c r="N83" s="1"/>
      <c r="O83" s="1"/>
      <c r="P83" s="1"/>
      <c r="Q83" s="1"/>
      <c r="R83" s="1"/>
      <c r="S83" s="1"/>
      <c r="T83" s="1"/>
      <c r="U83" s="1"/>
      <c r="V83" s="1"/>
      <c r="W83" s="1"/>
      <c r="X83" s="1"/>
      <c r="Y83" s="1"/>
      <c r="Z83" s="1"/>
    </row>
    <row r="84" spans="1:26" ht="23.25" customHeight="1">
      <c r="A84" s="4"/>
      <c r="B84" s="420" t="s">
        <v>661</v>
      </c>
      <c r="C84" s="306"/>
      <c r="D84" s="306"/>
      <c r="E84" s="306"/>
      <c r="F84" s="306"/>
      <c r="G84" s="1"/>
      <c r="H84" s="1"/>
      <c r="I84" s="1"/>
      <c r="J84" s="1"/>
      <c r="K84" s="1"/>
      <c r="L84" s="1"/>
      <c r="M84" s="1"/>
      <c r="N84" s="1"/>
      <c r="O84" s="1"/>
      <c r="P84" s="1"/>
      <c r="Q84" s="1"/>
      <c r="R84" s="1"/>
      <c r="S84" s="1"/>
      <c r="T84" s="1"/>
      <c r="U84" s="1"/>
      <c r="V84" s="1"/>
      <c r="W84" s="1"/>
      <c r="X84" s="1"/>
      <c r="Y84" s="1"/>
      <c r="Z84" s="1"/>
    </row>
    <row r="85" spans="1:26" ht="35.65" customHeight="1">
      <c r="A85" s="4"/>
      <c r="B85" s="220"/>
      <c r="C85" s="221"/>
      <c r="D85" s="92" t="s">
        <v>1145</v>
      </c>
      <c r="E85" s="92" t="s">
        <v>712</v>
      </c>
      <c r="F85" s="92" t="s">
        <v>691</v>
      </c>
      <c r="G85" s="1"/>
      <c r="H85" s="1"/>
      <c r="I85" s="1"/>
      <c r="J85" s="1"/>
      <c r="K85" s="1"/>
      <c r="L85" s="1"/>
      <c r="M85" s="1"/>
      <c r="N85" s="1"/>
      <c r="O85" s="1"/>
      <c r="P85" s="1"/>
      <c r="Q85" s="1"/>
      <c r="R85" s="1"/>
      <c r="S85" s="1"/>
      <c r="T85" s="1"/>
      <c r="U85" s="1"/>
      <c r="V85" s="1"/>
      <c r="W85" s="1"/>
      <c r="X85" s="1"/>
      <c r="Y85" s="1"/>
      <c r="Z85" s="1"/>
    </row>
    <row r="86" spans="1:26" ht="49.5" customHeight="1">
      <c r="A86" s="4"/>
      <c r="B86" s="229" t="s">
        <v>713</v>
      </c>
      <c r="C86" s="224" t="s">
        <v>714</v>
      </c>
      <c r="D86" s="225">
        <v>419</v>
      </c>
      <c r="E86" s="225">
        <v>1530</v>
      </c>
      <c r="F86" s="225">
        <v>94</v>
      </c>
      <c r="G86" s="1"/>
      <c r="H86" s="1"/>
      <c r="I86" s="1"/>
      <c r="J86" s="1"/>
      <c r="K86" s="1"/>
      <c r="L86" s="1"/>
      <c r="M86" s="1"/>
      <c r="N86" s="1"/>
      <c r="O86" s="1"/>
      <c r="P86" s="1"/>
      <c r="Q86" s="1"/>
      <c r="R86" s="1"/>
      <c r="S86" s="1"/>
      <c r="T86" s="1"/>
      <c r="U86" s="1"/>
      <c r="V86" s="1"/>
      <c r="W86" s="1"/>
      <c r="X86" s="1"/>
      <c r="Y86" s="1"/>
      <c r="Z86" s="1"/>
    </row>
    <row r="87" spans="1:26" ht="25.15" customHeight="1">
      <c r="A87" s="4"/>
      <c r="B87" s="229" t="s">
        <v>715</v>
      </c>
      <c r="C87" s="224" t="s">
        <v>716</v>
      </c>
      <c r="D87" s="230">
        <v>6730</v>
      </c>
      <c r="E87" s="230">
        <v>6466</v>
      </c>
      <c r="F87" s="230">
        <v>5396</v>
      </c>
      <c r="G87" s="1"/>
      <c r="H87" s="1"/>
      <c r="I87" s="1"/>
      <c r="J87" s="1"/>
      <c r="K87" s="1"/>
      <c r="L87" s="1"/>
      <c r="M87" s="1"/>
      <c r="N87" s="1"/>
      <c r="O87" s="1"/>
      <c r="P87" s="1"/>
      <c r="Q87" s="1"/>
      <c r="R87" s="1"/>
      <c r="S87" s="1"/>
      <c r="T87" s="1"/>
      <c r="U87" s="1"/>
      <c r="V87" s="1"/>
      <c r="W87" s="1"/>
      <c r="X87" s="1"/>
      <c r="Y87" s="1"/>
      <c r="Z87" s="1"/>
    </row>
    <row r="88" spans="1:26" ht="38.65" customHeight="1">
      <c r="A88" s="4"/>
      <c r="B88" s="229" t="s">
        <v>717</v>
      </c>
      <c r="C88" s="224" t="s">
        <v>718</v>
      </c>
      <c r="D88" s="225">
        <v>42</v>
      </c>
      <c r="E88" s="225">
        <v>209</v>
      </c>
      <c r="F88" s="225">
        <v>2</v>
      </c>
      <c r="G88" s="1"/>
      <c r="H88" s="1"/>
      <c r="I88" s="1"/>
      <c r="J88" s="1"/>
      <c r="K88" s="1"/>
      <c r="L88" s="1"/>
      <c r="M88" s="1"/>
      <c r="N88" s="1"/>
      <c r="O88" s="1"/>
      <c r="P88" s="1"/>
      <c r="Q88" s="1"/>
      <c r="R88" s="1"/>
      <c r="S88" s="1"/>
      <c r="T88" s="1"/>
      <c r="U88" s="1"/>
      <c r="V88" s="1"/>
      <c r="W88" s="1"/>
      <c r="X88" s="1"/>
      <c r="Y88" s="1"/>
      <c r="Z88" s="1"/>
    </row>
    <row r="89" spans="1:26" ht="38.65" customHeight="1">
      <c r="A89" s="4"/>
      <c r="B89" s="229" t="s">
        <v>719</v>
      </c>
      <c r="C89" s="224" t="s">
        <v>720</v>
      </c>
      <c r="D89" s="230">
        <v>8217</v>
      </c>
      <c r="E89" s="230">
        <v>7900</v>
      </c>
      <c r="F89" s="230">
        <v>15203</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1"/>
      <c r="C91" s="421" t="s">
        <v>721</v>
      </c>
      <c r="D91" s="313"/>
      <c r="E91" s="313"/>
      <c r="F91" s="313"/>
      <c r="G91" s="1"/>
      <c r="H91" s="1"/>
      <c r="I91" s="1"/>
      <c r="J91" s="1"/>
      <c r="K91" s="1"/>
      <c r="L91" s="1"/>
      <c r="M91" s="1"/>
      <c r="N91" s="1"/>
      <c r="O91" s="1"/>
      <c r="P91" s="1"/>
      <c r="Q91" s="1"/>
      <c r="R91" s="1"/>
      <c r="S91" s="1"/>
      <c r="T91" s="1"/>
      <c r="U91" s="1"/>
      <c r="V91" s="1"/>
      <c r="W91" s="1"/>
      <c r="X91" s="1"/>
      <c r="Y91" s="1"/>
      <c r="Z91" s="1"/>
    </row>
    <row r="92" spans="1:26" ht="14.25" customHeight="1">
      <c r="A92" s="4"/>
      <c r="B92" s="231"/>
      <c r="C92" s="118" t="s">
        <v>722</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1"/>
      <c r="C93" s="422" t="s">
        <v>723</v>
      </c>
      <c r="D93" s="313"/>
      <c r="E93" s="313"/>
      <c r="F93" s="313"/>
      <c r="G93" s="1"/>
      <c r="H93" s="1"/>
      <c r="I93" s="1"/>
      <c r="J93" s="1"/>
      <c r="K93" s="1"/>
      <c r="L93" s="1"/>
      <c r="M93" s="1"/>
      <c r="N93" s="1"/>
      <c r="O93" s="1"/>
      <c r="P93" s="1"/>
      <c r="Q93" s="1"/>
      <c r="R93" s="1"/>
      <c r="S93" s="1"/>
      <c r="T93" s="1"/>
      <c r="U93" s="1"/>
      <c r="V93" s="1"/>
      <c r="W93" s="1"/>
      <c r="X93" s="1"/>
      <c r="Y93" s="1"/>
      <c r="Z93" s="1"/>
    </row>
    <row r="94" spans="1:26" ht="14.25" customHeight="1">
      <c r="A94" s="4"/>
      <c r="B94" s="231"/>
      <c r="C94" s="413" t="s">
        <v>724</v>
      </c>
      <c r="D94" s="313"/>
      <c r="E94" s="313"/>
      <c r="F94" s="313"/>
      <c r="G94" s="1"/>
      <c r="H94" s="1"/>
      <c r="I94" s="1"/>
      <c r="J94" s="1"/>
      <c r="K94" s="1"/>
      <c r="L94" s="1"/>
      <c r="M94" s="1"/>
      <c r="N94" s="1"/>
      <c r="O94" s="1"/>
      <c r="P94" s="1"/>
      <c r="Q94" s="1"/>
      <c r="R94" s="1"/>
      <c r="S94" s="1"/>
      <c r="T94" s="1"/>
      <c r="U94" s="1"/>
      <c r="V94" s="1"/>
      <c r="W94" s="1"/>
      <c r="X94" s="1"/>
      <c r="Y94" s="1"/>
      <c r="Z94" s="1"/>
    </row>
    <row r="95" spans="1:26" ht="14.25" customHeight="1">
      <c r="A95" s="4"/>
      <c r="B95" s="231"/>
      <c r="C95" s="413" t="s">
        <v>725</v>
      </c>
      <c r="D95" s="313"/>
      <c r="E95" s="313"/>
      <c r="F95" s="313"/>
      <c r="G95" s="1"/>
      <c r="H95" s="1"/>
      <c r="I95" s="1"/>
      <c r="J95" s="1"/>
      <c r="K95" s="1"/>
      <c r="L95" s="1"/>
      <c r="M95" s="1"/>
      <c r="N95" s="1"/>
      <c r="O95" s="1"/>
      <c r="P95" s="1"/>
      <c r="Q95" s="1"/>
      <c r="R95" s="1"/>
      <c r="S95" s="1"/>
      <c r="T95" s="1"/>
      <c r="U95" s="1"/>
      <c r="V95" s="1"/>
      <c r="W95" s="1"/>
      <c r="X95" s="1"/>
      <c r="Y95" s="1"/>
      <c r="Z95" s="1"/>
    </row>
    <row r="96" spans="1:26" ht="14.25" customHeight="1">
      <c r="A96" s="4"/>
      <c r="B96" s="231"/>
      <c r="C96" s="413" t="s">
        <v>726</v>
      </c>
      <c r="D96" s="313"/>
      <c r="E96" s="313"/>
      <c r="F96" s="313"/>
      <c r="G96" s="1"/>
      <c r="H96" s="1"/>
      <c r="I96" s="1"/>
      <c r="J96" s="1"/>
      <c r="K96" s="1"/>
      <c r="L96" s="1"/>
      <c r="M96" s="1"/>
      <c r="N96" s="1"/>
      <c r="O96" s="1"/>
      <c r="P96" s="1"/>
      <c r="Q96" s="1"/>
      <c r="R96" s="1"/>
      <c r="S96" s="1"/>
      <c r="T96" s="1"/>
      <c r="U96" s="1"/>
      <c r="V96" s="1"/>
      <c r="W96" s="1"/>
      <c r="X96" s="1"/>
      <c r="Y96" s="1"/>
      <c r="Z96" s="1"/>
    </row>
    <row r="97" spans="1:26" ht="14.25" customHeight="1">
      <c r="A97" s="4"/>
      <c r="B97" s="231"/>
      <c r="C97" s="413" t="s">
        <v>727</v>
      </c>
      <c r="D97" s="313"/>
      <c r="E97" s="313"/>
      <c r="F97" s="313"/>
      <c r="G97" s="1"/>
      <c r="H97" s="1"/>
      <c r="I97" s="1"/>
      <c r="J97" s="1"/>
      <c r="K97" s="1"/>
      <c r="L97" s="1"/>
      <c r="M97" s="1"/>
      <c r="N97" s="1"/>
      <c r="O97" s="1"/>
      <c r="P97" s="1"/>
      <c r="Q97" s="1"/>
      <c r="R97" s="1"/>
      <c r="S97" s="1"/>
      <c r="T97" s="1"/>
      <c r="U97" s="1"/>
      <c r="V97" s="1"/>
      <c r="W97" s="1"/>
      <c r="X97" s="1"/>
      <c r="Y97" s="1"/>
      <c r="Z97" s="1"/>
    </row>
    <row r="98" spans="1:26" ht="14.25" customHeight="1">
      <c r="A98" s="4"/>
      <c r="B98" s="231"/>
      <c r="C98" s="413" t="s">
        <v>728</v>
      </c>
      <c r="D98" s="313"/>
      <c r="E98" s="313"/>
      <c r="F98" s="313"/>
      <c r="G98" s="1"/>
      <c r="H98" s="1"/>
      <c r="I98" s="1"/>
      <c r="J98" s="1"/>
      <c r="K98" s="1"/>
      <c r="L98" s="1"/>
      <c r="M98" s="1"/>
      <c r="N98" s="1"/>
      <c r="O98" s="1"/>
      <c r="P98" s="1"/>
      <c r="Q98" s="1"/>
      <c r="R98" s="1"/>
      <c r="S98" s="1"/>
      <c r="T98" s="1"/>
      <c r="U98" s="1"/>
      <c r="V98" s="1"/>
      <c r="W98" s="1"/>
      <c r="X98" s="1"/>
      <c r="Y98" s="1"/>
      <c r="Z98" s="1"/>
    </row>
    <row r="99" spans="1:26" ht="14.25" customHeight="1">
      <c r="A99" s="4"/>
      <c r="B99" s="231"/>
      <c r="C99" s="413" t="s">
        <v>729</v>
      </c>
      <c r="D99" s="313"/>
      <c r="E99" s="313"/>
      <c r="F99" s="313"/>
      <c r="G99" s="1"/>
      <c r="H99" s="1"/>
      <c r="I99" s="1"/>
      <c r="J99" s="1"/>
      <c r="K99" s="1"/>
      <c r="L99" s="1"/>
      <c r="M99" s="1"/>
      <c r="N99" s="1"/>
      <c r="O99" s="1"/>
      <c r="P99" s="1"/>
      <c r="Q99" s="1"/>
      <c r="R99" s="1"/>
      <c r="S99" s="1"/>
      <c r="T99" s="1"/>
      <c r="U99" s="1"/>
      <c r="V99" s="1"/>
      <c r="W99" s="1"/>
      <c r="X99" s="1"/>
      <c r="Y99" s="1"/>
      <c r="Z99" s="1"/>
    </row>
    <row r="100" spans="1:26" ht="27.75" customHeight="1">
      <c r="A100" s="4"/>
      <c r="B100" s="231"/>
      <c r="C100" s="413" t="s">
        <v>730</v>
      </c>
      <c r="D100" s="313"/>
      <c r="E100" s="313"/>
      <c r="F100" s="31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1"/>
      <c r="C101" s="314" t="s">
        <v>731</v>
      </c>
      <c r="D101" s="313"/>
      <c r="E101" s="313"/>
      <c r="F101" s="31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732</v>
      </c>
      <c r="B103" s="351" t="s">
        <v>733</v>
      </c>
      <c r="C103" s="313"/>
      <c r="D103" s="313"/>
      <c r="E103" s="337"/>
      <c r="F103" s="232">
        <v>768</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14"/>
      <c r="C104" s="313"/>
      <c r="D104" s="313"/>
      <c r="E104" s="313"/>
      <c r="F104" s="313"/>
      <c r="G104" s="1"/>
      <c r="H104" s="1"/>
      <c r="I104" s="1"/>
      <c r="J104" s="1"/>
      <c r="K104" s="1"/>
      <c r="L104" s="1"/>
      <c r="M104" s="1"/>
      <c r="N104" s="1"/>
      <c r="O104" s="1"/>
      <c r="P104" s="1"/>
      <c r="Q104" s="1"/>
      <c r="R104" s="1"/>
      <c r="S104" s="1"/>
      <c r="T104" s="1"/>
      <c r="U104" s="1"/>
      <c r="V104" s="1"/>
      <c r="W104" s="1"/>
      <c r="X104" s="1"/>
      <c r="Y104" s="1"/>
      <c r="Z104" s="1"/>
    </row>
    <row r="105" spans="1:26" ht="28.5" customHeight="1">
      <c r="A105" s="322" t="s">
        <v>734</v>
      </c>
      <c r="B105" s="313"/>
      <c r="C105" s="313"/>
      <c r="D105" s="313"/>
      <c r="E105" s="313"/>
      <c r="F105" s="313"/>
      <c r="G105" s="1"/>
      <c r="H105" s="1"/>
      <c r="I105" s="1"/>
      <c r="J105" s="1"/>
      <c r="K105" s="1"/>
      <c r="L105" s="1"/>
      <c r="M105" s="1"/>
      <c r="N105" s="1"/>
      <c r="O105" s="1"/>
      <c r="P105" s="1"/>
      <c r="Q105" s="1"/>
      <c r="R105" s="1"/>
      <c r="S105" s="1"/>
      <c r="T105" s="1"/>
      <c r="U105" s="1"/>
      <c r="V105" s="1"/>
      <c r="W105" s="1"/>
      <c r="X105" s="1"/>
      <c r="Y105" s="1"/>
      <c r="Z105" s="1"/>
    </row>
    <row r="106" spans="1:26" ht="32.25" customHeight="1">
      <c r="A106" s="324" t="s">
        <v>735</v>
      </c>
      <c r="B106" s="313"/>
      <c r="C106" s="313"/>
      <c r="D106" s="313"/>
      <c r="E106" s="313"/>
      <c r="F106" s="313"/>
      <c r="G106" s="1"/>
      <c r="H106" s="1"/>
      <c r="I106" s="1"/>
      <c r="J106" s="1"/>
      <c r="K106" s="1"/>
      <c r="L106" s="1"/>
      <c r="M106" s="1"/>
      <c r="N106" s="1"/>
      <c r="O106" s="1"/>
      <c r="P106" s="1"/>
      <c r="Q106" s="1"/>
      <c r="R106" s="1"/>
      <c r="S106" s="1"/>
      <c r="T106" s="1"/>
      <c r="U106" s="1"/>
      <c r="V106" s="1"/>
      <c r="W106" s="1"/>
      <c r="X106" s="1"/>
      <c r="Y106" s="1"/>
      <c r="Z106" s="1"/>
    </row>
    <row r="107" spans="1:26" ht="47.25" customHeight="1">
      <c r="A107" s="324" t="s">
        <v>736</v>
      </c>
      <c r="B107" s="313"/>
      <c r="C107" s="313"/>
      <c r="D107" s="313"/>
      <c r="E107" s="313"/>
      <c r="F107" s="313"/>
      <c r="G107" s="1"/>
      <c r="H107" s="1"/>
      <c r="I107" s="1"/>
      <c r="J107" s="1"/>
      <c r="K107" s="1"/>
      <c r="L107" s="1"/>
      <c r="M107" s="1"/>
      <c r="N107" s="1"/>
      <c r="O107" s="1"/>
      <c r="P107" s="1"/>
      <c r="Q107" s="1"/>
      <c r="R107" s="1"/>
      <c r="S107" s="1"/>
      <c r="T107" s="1"/>
      <c r="U107" s="1"/>
      <c r="V107" s="1"/>
      <c r="W107" s="1"/>
      <c r="X107" s="1"/>
      <c r="Y107" s="1"/>
      <c r="Z107" s="1"/>
    </row>
    <row r="108" spans="1:26" ht="66" customHeight="1">
      <c r="A108" s="404"/>
      <c r="B108" s="411" t="s">
        <v>737</v>
      </c>
      <c r="C108" s="361"/>
      <c r="D108" s="405" t="s">
        <v>738</v>
      </c>
      <c r="E108" s="407" t="s">
        <v>739</v>
      </c>
      <c r="F108" s="409" t="s">
        <v>740</v>
      </c>
      <c r="G108" s="1"/>
      <c r="H108" s="1"/>
      <c r="I108" s="1"/>
      <c r="J108" s="1"/>
      <c r="K108" s="1"/>
      <c r="L108" s="1"/>
      <c r="M108" s="1"/>
      <c r="N108" s="1"/>
      <c r="O108" s="1"/>
      <c r="P108" s="1"/>
      <c r="Q108" s="1"/>
      <c r="R108" s="1"/>
      <c r="S108" s="1"/>
      <c r="T108" s="1"/>
      <c r="U108" s="1"/>
      <c r="V108" s="1"/>
      <c r="W108" s="1"/>
      <c r="X108" s="1"/>
      <c r="Y108" s="1"/>
      <c r="Z108" s="1"/>
    </row>
    <row r="109" spans="1:26" ht="80.25" customHeight="1">
      <c r="A109" s="337"/>
      <c r="B109" s="380"/>
      <c r="C109" s="381"/>
      <c r="D109" s="406"/>
      <c r="E109" s="408"/>
      <c r="F109" s="410"/>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3" t="s">
        <v>741</v>
      </c>
      <c r="D110" s="234">
        <v>511</v>
      </c>
      <c r="E110" s="235">
        <f>511/F103</f>
        <v>0.66536458333333337</v>
      </c>
      <c r="F110" s="236">
        <v>27333</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37" t="s">
        <v>742</v>
      </c>
      <c r="D111" s="238">
        <v>504</v>
      </c>
      <c r="E111" s="239">
        <f>D111/F103</f>
        <v>0.65625</v>
      </c>
      <c r="F111" s="198">
        <v>23331</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1" t="s">
        <v>743</v>
      </c>
      <c r="D112" s="238"/>
      <c r="E112" s="239"/>
      <c r="F112" s="198"/>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1" t="s">
        <v>744</v>
      </c>
      <c r="D113" s="238"/>
      <c r="E113" s="239"/>
      <c r="F113" s="198"/>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1" t="s">
        <v>745</v>
      </c>
      <c r="D114" s="238">
        <v>104</v>
      </c>
      <c r="E114" s="239">
        <f>104/F103</f>
        <v>0.13541666666666666</v>
      </c>
      <c r="F114" s="198">
        <v>21233</v>
      </c>
      <c r="G114" s="240"/>
      <c r="H114" s="241"/>
      <c r="I114" s="198"/>
      <c r="J114" s="198"/>
      <c r="K114" s="198"/>
      <c r="L114" s="198"/>
      <c r="M114" s="198"/>
      <c r="N114" s="198"/>
      <c r="O114" s="198"/>
      <c r="P114" s="198"/>
      <c r="Q114" s="198"/>
      <c r="R114" s="198"/>
      <c r="S114" s="198"/>
      <c r="T114" s="198"/>
      <c r="U114" s="198"/>
      <c r="V114" s="198"/>
      <c r="W114" s="198"/>
      <c r="X114" s="198"/>
      <c r="Y114" s="198"/>
      <c r="Z114" s="19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12" t="s">
        <v>1111</v>
      </c>
      <c r="C116" s="313"/>
      <c r="D116" s="313"/>
      <c r="E116" s="313"/>
      <c r="F116" s="31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2"/>
      <c r="C117" s="351" t="s">
        <v>746</v>
      </c>
      <c r="D117" s="313"/>
      <c r="E117" s="313"/>
      <c r="F117" s="31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2"/>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747</v>
      </c>
      <c r="B119" s="312" t="s">
        <v>1112</v>
      </c>
      <c r="C119" s="313"/>
      <c r="D119" s="313"/>
      <c r="E119" s="313"/>
      <c r="F119" s="31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1160</v>
      </c>
      <c r="B121" s="364" t="s">
        <v>748</v>
      </c>
      <c r="C121" s="313"/>
      <c r="D121" s="313"/>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1160</v>
      </c>
      <c r="B122" s="364" t="s">
        <v>749</v>
      </c>
      <c r="C122" s="313"/>
      <c r="D122" s="313"/>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64" t="s">
        <v>750</v>
      </c>
      <c r="C123" s="313"/>
      <c r="D123" s="313"/>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2" t="s">
        <v>1114</v>
      </c>
      <c r="C125" s="313"/>
      <c r="D125" s="313"/>
      <c r="E125" s="337"/>
      <c r="F125" s="243">
        <v>146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2" t="s">
        <v>1113</v>
      </c>
      <c r="C127" s="313"/>
      <c r="D127" s="313"/>
      <c r="E127" s="337"/>
      <c r="F127" s="244">
        <v>11773</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5"/>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2" t="s">
        <v>1115</v>
      </c>
      <c r="C129" s="313"/>
      <c r="D129" s="313"/>
      <c r="E129" s="337"/>
      <c r="F129" s="244">
        <v>1718801</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751</v>
      </c>
      <c r="B131" s="312" t="s">
        <v>1116</v>
      </c>
      <c r="C131" s="313"/>
      <c r="D131" s="313"/>
      <c r="E131" s="313"/>
      <c r="F131" s="31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64" t="s">
        <v>752</v>
      </c>
      <c r="C133" s="313"/>
      <c r="D133" s="313"/>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64" t="s">
        <v>753</v>
      </c>
      <c r="C134" s="313"/>
      <c r="D134" s="313"/>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64" t="s">
        <v>754</v>
      </c>
      <c r="C135" s="313"/>
      <c r="D135" s="313"/>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1160</v>
      </c>
      <c r="B136" s="364" t="s">
        <v>755</v>
      </c>
      <c r="C136" s="313"/>
      <c r="D136" s="313"/>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2" t="s">
        <v>505</v>
      </c>
      <c r="C137" s="313"/>
      <c r="D137" s="313"/>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21"/>
      <c r="C138" s="306"/>
      <c r="D138" s="30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1102</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756</v>
      </c>
      <c r="B142" s="312" t="s">
        <v>1103</v>
      </c>
      <c r="C142" s="313"/>
      <c r="D142" s="313"/>
      <c r="E142" s="313"/>
      <c r="F142" s="313"/>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1160</v>
      </c>
      <c r="B144" s="364" t="s">
        <v>757</v>
      </c>
      <c r="C144" s="313"/>
      <c r="D144" s="313"/>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t="s">
        <v>1160</v>
      </c>
      <c r="B145" s="364" t="s">
        <v>758</v>
      </c>
      <c r="C145" s="313"/>
      <c r="D145" s="313"/>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t="s">
        <v>1160</v>
      </c>
      <c r="B146" s="364" t="s">
        <v>753</v>
      </c>
      <c r="C146" s="313"/>
      <c r="D146" s="313"/>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64" t="s">
        <v>759</v>
      </c>
      <c r="C147" s="313"/>
      <c r="D147" s="313"/>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64" t="s">
        <v>760</v>
      </c>
      <c r="C148" s="313"/>
      <c r="D148" s="313"/>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64" t="s">
        <v>761</v>
      </c>
      <c r="C149" s="313"/>
      <c r="D149" s="313"/>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2" t="s">
        <v>505</v>
      </c>
      <c r="C150" s="313"/>
      <c r="D150" s="313"/>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21"/>
      <c r="C151" s="306"/>
      <c r="D151" s="30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762</v>
      </c>
      <c r="B153" s="364" t="s">
        <v>1104</v>
      </c>
      <c r="C153" s="313"/>
      <c r="D153" s="313"/>
      <c r="E153" s="313"/>
      <c r="F153" s="313"/>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763</v>
      </c>
      <c r="D154" s="61"/>
      <c r="E154" s="183"/>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764</v>
      </c>
      <c r="D155" s="61"/>
      <c r="E155" s="183"/>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3"/>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12" t="s">
        <v>765</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3"/>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766</v>
      </c>
      <c r="B160" s="312" t="s">
        <v>1105</v>
      </c>
      <c r="C160" s="313"/>
      <c r="D160" s="313"/>
      <c r="E160" s="313"/>
      <c r="F160" s="313"/>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767</v>
      </c>
      <c r="D162" s="31"/>
      <c r="E162" s="246"/>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6"/>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01"/>
      <c r="C164" s="313"/>
      <c r="D164" s="247"/>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8"/>
      <c r="C165" s="102" t="s">
        <v>768</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1160</v>
      </c>
      <c r="C166" s="102" t="s">
        <v>12</v>
      </c>
      <c r="D166" s="246"/>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769</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t="s">
        <v>1183</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770</v>
      </c>
      <c r="B171" s="364" t="s">
        <v>771</v>
      </c>
      <c r="C171" s="313"/>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59" t="s">
        <v>772</v>
      </c>
      <c r="C172" s="317"/>
      <c r="D172" s="163"/>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59" t="s">
        <v>773</v>
      </c>
      <c r="C173" s="317"/>
      <c r="D173" s="249"/>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774</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775</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776</v>
      </c>
      <c r="B177" s="348" t="s">
        <v>777</v>
      </c>
      <c r="C177" s="313"/>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64"/>
      <c r="C178" s="313"/>
      <c r="D178" s="313"/>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1160</v>
      </c>
      <c r="B179" s="364" t="s">
        <v>778</v>
      </c>
      <c r="C179" s="313"/>
      <c r="D179" s="313"/>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1160</v>
      </c>
      <c r="B180" s="364" t="s">
        <v>779</v>
      </c>
      <c r="C180" s="313"/>
      <c r="D180" s="313"/>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1160</v>
      </c>
      <c r="B181" s="364" t="s">
        <v>780</v>
      </c>
      <c r="C181" s="313"/>
      <c r="D181" s="313"/>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64" t="s">
        <v>781</v>
      </c>
      <c r="C182" s="313"/>
      <c r="D182" s="313"/>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64" t="s">
        <v>782</v>
      </c>
      <c r="C183" s="313"/>
      <c r="D183" s="313"/>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64" t="s">
        <v>783</v>
      </c>
      <c r="C184" s="313"/>
      <c r="D184" s="313"/>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64" t="s">
        <v>784</v>
      </c>
      <c r="C185" s="313"/>
      <c r="D185" s="313"/>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t="s">
        <v>1160</v>
      </c>
      <c r="B186" s="312" t="s">
        <v>505</v>
      </c>
      <c r="C186" s="313"/>
      <c r="D186" s="313"/>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21" t="s">
        <v>1184</v>
      </c>
      <c r="C187" s="306"/>
      <c r="D187" s="30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785</v>
      </c>
      <c r="B189" s="348" t="s">
        <v>786</v>
      </c>
      <c r="C189" s="313"/>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64"/>
      <c r="C190" s="313"/>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1160</v>
      </c>
      <c r="B191" s="364" t="s">
        <v>787</v>
      </c>
      <c r="C191" s="313"/>
      <c r="D191" s="313"/>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1160</v>
      </c>
      <c r="B192" s="364" t="s">
        <v>788</v>
      </c>
      <c r="C192" s="313"/>
      <c r="D192" s="313"/>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1160</v>
      </c>
      <c r="B193" s="364" t="s">
        <v>789</v>
      </c>
      <c r="C193" s="313"/>
      <c r="D193" s="313"/>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1160</v>
      </c>
      <c r="B194" s="364" t="s">
        <v>790</v>
      </c>
      <c r="C194" s="313"/>
      <c r="D194" s="313"/>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1160</v>
      </c>
      <c r="B195" s="364" t="s">
        <v>791</v>
      </c>
      <c r="C195" s="313"/>
      <c r="D195" s="313"/>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64" t="s">
        <v>792</v>
      </c>
      <c r="C196" s="313"/>
      <c r="D196" s="313"/>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64" t="s">
        <v>793</v>
      </c>
      <c r="C197" s="313"/>
      <c r="D197" s="313"/>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2" t="s">
        <v>505</v>
      </c>
      <c r="C198" s="313"/>
      <c r="D198" s="313"/>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21"/>
      <c r="C199" s="306"/>
      <c r="D199" s="30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794</v>
      </c>
      <c r="B201" s="364" t="s">
        <v>795</v>
      </c>
      <c r="C201" s="313"/>
      <c r="D201" s="313"/>
      <c r="E201" s="313"/>
      <c r="F201" s="313"/>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8"/>
      <c r="C202" s="317"/>
      <c r="D202" s="250" t="s">
        <v>796</v>
      </c>
      <c r="E202" s="250" t="s">
        <v>797</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5" t="s">
        <v>798</v>
      </c>
      <c r="C203" s="317"/>
      <c r="D203" s="19" t="s">
        <v>1160</v>
      </c>
      <c r="E203" s="19" t="s">
        <v>1160</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5" t="s">
        <v>799</v>
      </c>
      <c r="C204" s="317"/>
      <c r="D204" s="19" t="s">
        <v>1160</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5" t="s">
        <v>800</v>
      </c>
      <c r="C205" s="317"/>
      <c r="D205" s="19" t="s">
        <v>1160</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5" t="s">
        <v>801</v>
      </c>
      <c r="C206" s="317"/>
      <c r="D206" s="19" t="s">
        <v>1160</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5" t="s">
        <v>802</v>
      </c>
      <c r="C207" s="317"/>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5" t="s">
        <v>803</v>
      </c>
      <c r="C208" s="317"/>
      <c r="D208" s="19"/>
      <c r="E208" s="25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5" t="s">
        <v>804</v>
      </c>
      <c r="C209" s="317"/>
      <c r="D209" s="19" t="s">
        <v>1160</v>
      </c>
      <c r="E209" s="19" t="s">
        <v>1160</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5" t="s">
        <v>805</v>
      </c>
      <c r="C210" s="317"/>
      <c r="D210" s="19" t="s">
        <v>1160</v>
      </c>
      <c r="E210" s="19" t="s">
        <v>1160</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5" t="s">
        <v>806</v>
      </c>
      <c r="C211" s="317"/>
      <c r="D211" s="19" t="s">
        <v>1160</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5" t="s">
        <v>807</v>
      </c>
      <c r="C212" s="317"/>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5" t="s">
        <v>808</v>
      </c>
      <c r="C213" s="317"/>
      <c r="D213" s="19"/>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809</v>
      </c>
      <c r="B215" s="417" t="s">
        <v>810</v>
      </c>
      <c r="C215" s="313"/>
      <c r="D215" s="313"/>
      <c r="E215" s="31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15" t="s">
        <v>1185</v>
      </c>
      <c r="C216" s="320"/>
      <c r="D216" s="320"/>
      <c r="E216" s="36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6"/>
      <c r="C217" s="313"/>
      <c r="D217" s="313"/>
      <c r="E217" s="337"/>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6"/>
      <c r="C218" s="313"/>
      <c r="D218" s="313"/>
      <c r="E218" s="337"/>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80"/>
      <c r="C219" s="306"/>
      <c r="D219" s="306"/>
      <c r="E219" s="38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52" t="s">
        <v>811</v>
      </c>
      <c r="C221" s="313"/>
      <c r="D221" s="313"/>
      <c r="E221" s="313"/>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t="s">
        <v>1160</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a1GeAR1QU61T1KI0VrvKx+K6q1mOS5ffuxv9uwR/tYI1Ky+Fx7djsDYw4UVhSmGfT/w4IbyMDUnxS4PVnMhfWg==" saltValue="eTT0zl7mOtcr/bB+OCvgjA==" spinCount="100000" sheet="1" objects="1" scenarios="1"/>
  <mergeCells count="149">
    <mergeCell ref="A1:F1"/>
    <mergeCell ref="B3:F3"/>
    <mergeCell ref="B4:F4"/>
    <mergeCell ref="B5:F5"/>
    <mergeCell ref="B6:F6"/>
    <mergeCell ref="B7:F7"/>
    <mergeCell ref="B8:F8"/>
    <mergeCell ref="B9:F9"/>
    <mergeCell ref="B10:F10"/>
    <mergeCell ref="B2:F2"/>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 right="0.7" top="0.75" bottom="0.75" header="0.3" footer="0.3"/>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J7" sqref="J7"/>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09" t="s">
        <v>812</v>
      </c>
      <c r="B1" s="310"/>
      <c r="C1" s="310"/>
      <c r="D1" s="310"/>
      <c r="E1" s="310"/>
      <c r="F1" s="310"/>
      <c r="G1" s="310"/>
      <c r="H1" s="310"/>
      <c r="I1" s="310"/>
      <c r="J1" s="310"/>
      <c r="K1" s="31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2" t="s">
        <v>813</v>
      </c>
      <c r="B3" s="370" t="s">
        <v>814</v>
      </c>
      <c r="C3" s="313"/>
      <c r="D3" s="313"/>
      <c r="E3" s="313"/>
      <c r="F3" s="313"/>
      <c r="G3" s="313"/>
      <c r="H3" s="313"/>
      <c r="I3" s="313"/>
      <c r="J3" s="313"/>
      <c r="K3" s="313"/>
      <c r="L3" s="1"/>
      <c r="M3" s="1"/>
      <c r="N3" s="1"/>
      <c r="O3" s="1"/>
      <c r="P3" s="1"/>
      <c r="Q3" s="1"/>
      <c r="R3" s="1"/>
      <c r="S3" s="1"/>
      <c r="T3" s="1"/>
      <c r="U3" s="1"/>
      <c r="V3" s="1"/>
      <c r="W3" s="1"/>
      <c r="X3" s="1"/>
      <c r="Y3" s="1"/>
      <c r="Z3" s="1"/>
    </row>
    <row r="4" spans="1:26" ht="66" customHeight="1">
      <c r="A4" s="1"/>
      <c r="B4" s="436" t="s">
        <v>815</v>
      </c>
      <c r="C4" s="306"/>
      <c r="D4" s="306"/>
      <c r="E4" s="306"/>
      <c r="F4" s="306"/>
      <c r="G4" s="306"/>
      <c r="H4" s="306"/>
      <c r="I4" s="306"/>
      <c r="J4" s="306"/>
      <c r="K4" s="381"/>
      <c r="L4" s="1"/>
      <c r="M4" s="1"/>
      <c r="N4" s="1"/>
      <c r="O4" s="1"/>
      <c r="P4" s="1"/>
      <c r="Q4" s="1"/>
      <c r="R4" s="1"/>
      <c r="S4" s="1"/>
      <c r="T4" s="1"/>
      <c r="U4" s="1"/>
      <c r="V4" s="1"/>
      <c r="W4" s="1"/>
      <c r="X4" s="1"/>
      <c r="Y4" s="1"/>
      <c r="Z4" s="1"/>
    </row>
    <row r="5" spans="1:26" ht="12.75" customHeight="1">
      <c r="A5" s="119"/>
      <c r="B5" s="253"/>
      <c r="C5" s="254"/>
      <c r="D5" s="255"/>
      <c r="E5" s="255"/>
      <c r="F5" s="255"/>
      <c r="G5" s="255"/>
      <c r="H5" s="255"/>
      <c r="I5" s="256"/>
      <c r="J5" s="253" t="s">
        <v>816</v>
      </c>
      <c r="K5" s="253" t="s">
        <v>817</v>
      </c>
      <c r="L5" s="119"/>
      <c r="M5" s="119"/>
      <c r="N5" s="119"/>
      <c r="O5" s="119"/>
      <c r="P5" s="119"/>
      <c r="Q5" s="119"/>
      <c r="R5" s="119"/>
      <c r="S5" s="119"/>
      <c r="T5" s="119"/>
      <c r="U5" s="119"/>
      <c r="V5" s="119"/>
      <c r="W5" s="119"/>
      <c r="X5" s="119"/>
      <c r="Y5" s="119"/>
      <c r="Z5" s="119"/>
    </row>
    <row r="6" spans="1:26" ht="55.5" customHeight="1">
      <c r="A6" s="13"/>
      <c r="B6" s="257" t="s">
        <v>135</v>
      </c>
      <c r="C6" s="437" t="s">
        <v>818</v>
      </c>
      <c r="D6" s="316"/>
      <c r="E6" s="316"/>
      <c r="F6" s="316"/>
      <c r="G6" s="316"/>
      <c r="H6" s="316"/>
      <c r="I6" s="317"/>
      <c r="J6" s="258" t="s">
        <v>726</v>
      </c>
      <c r="K6" s="258" t="s">
        <v>819</v>
      </c>
      <c r="L6" s="13"/>
      <c r="M6" s="13"/>
      <c r="N6" s="13"/>
      <c r="O6" s="13"/>
      <c r="P6" s="13"/>
      <c r="Q6" s="13"/>
      <c r="R6" s="13"/>
      <c r="S6" s="13"/>
      <c r="T6" s="13"/>
      <c r="U6" s="13"/>
      <c r="V6" s="13"/>
      <c r="W6" s="13"/>
      <c r="X6" s="13"/>
      <c r="Y6" s="13"/>
      <c r="Z6" s="13"/>
    </row>
    <row r="7" spans="1:26" ht="46.5" customHeight="1">
      <c r="A7" s="13"/>
      <c r="B7" s="257" t="s">
        <v>137</v>
      </c>
      <c r="C7" s="437" t="s">
        <v>820</v>
      </c>
      <c r="D7" s="316"/>
      <c r="E7" s="316"/>
      <c r="F7" s="316"/>
      <c r="G7" s="316"/>
      <c r="H7" s="316"/>
      <c r="I7" s="317"/>
      <c r="J7" s="258" t="s">
        <v>726</v>
      </c>
      <c r="K7" s="258" t="s">
        <v>821</v>
      </c>
      <c r="L7" s="13"/>
      <c r="M7" s="13"/>
      <c r="N7" s="13"/>
      <c r="O7" s="13"/>
      <c r="P7" s="13"/>
      <c r="Q7" s="13"/>
      <c r="R7" s="13"/>
      <c r="S7" s="13"/>
      <c r="T7" s="13"/>
      <c r="U7" s="13"/>
      <c r="V7" s="13"/>
      <c r="W7" s="13"/>
      <c r="X7" s="13"/>
      <c r="Y7" s="13"/>
      <c r="Z7" s="13"/>
    </row>
    <row r="8" spans="1:26" ht="24.75" customHeight="1">
      <c r="A8" s="13"/>
      <c r="B8" s="257" t="s">
        <v>138</v>
      </c>
      <c r="C8" s="435" t="s">
        <v>822</v>
      </c>
      <c r="D8" s="316"/>
      <c r="E8" s="316"/>
      <c r="F8" s="316"/>
      <c r="G8" s="316"/>
      <c r="H8" s="316"/>
      <c r="I8" s="317"/>
      <c r="J8" s="258" t="s">
        <v>726</v>
      </c>
      <c r="K8" s="258" t="s">
        <v>823</v>
      </c>
      <c r="L8" s="13"/>
      <c r="M8" s="13"/>
      <c r="N8" s="13"/>
      <c r="O8" s="13"/>
      <c r="P8" s="13"/>
      <c r="Q8" s="13"/>
      <c r="R8" s="13"/>
      <c r="S8" s="13"/>
      <c r="T8" s="13"/>
      <c r="U8" s="13"/>
      <c r="V8" s="13"/>
      <c r="W8" s="13"/>
      <c r="X8" s="13"/>
      <c r="Y8" s="13"/>
      <c r="Z8" s="13"/>
    </row>
    <row r="9" spans="1:26" ht="25.5" customHeight="1">
      <c r="A9" s="13"/>
      <c r="B9" s="257" t="s">
        <v>140</v>
      </c>
      <c r="C9" s="435" t="s">
        <v>824</v>
      </c>
      <c r="D9" s="316"/>
      <c r="E9" s="316"/>
      <c r="F9" s="316"/>
      <c r="G9" s="316"/>
      <c r="H9" s="316"/>
      <c r="I9" s="317"/>
      <c r="J9" s="258" t="s">
        <v>726</v>
      </c>
      <c r="K9" s="258" t="s">
        <v>726</v>
      </c>
      <c r="L9" s="13"/>
      <c r="M9" s="13"/>
      <c r="N9" s="13"/>
      <c r="O9" s="13"/>
      <c r="P9" s="13"/>
      <c r="Q9" s="13"/>
      <c r="R9" s="13"/>
      <c r="S9" s="13"/>
      <c r="T9" s="13"/>
      <c r="U9" s="13"/>
      <c r="V9" s="13"/>
      <c r="W9" s="13"/>
      <c r="X9" s="13"/>
      <c r="Y9" s="13"/>
      <c r="Z9" s="13"/>
    </row>
    <row r="10" spans="1:26" ht="12.75" customHeight="1">
      <c r="A10" s="13"/>
      <c r="B10" s="257" t="s">
        <v>142</v>
      </c>
      <c r="C10" s="435" t="s">
        <v>825</v>
      </c>
      <c r="D10" s="316"/>
      <c r="E10" s="316"/>
      <c r="F10" s="316"/>
      <c r="G10" s="316"/>
      <c r="H10" s="316"/>
      <c r="I10" s="317"/>
      <c r="J10" s="258" t="s">
        <v>823</v>
      </c>
      <c r="K10" s="258" t="s">
        <v>726</v>
      </c>
      <c r="L10" s="13"/>
      <c r="M10" s="13"/>
      <c r="N10" s="13"/>
      <c r="O10" s="13"/>
      <c r="P10" s="13"/>
      <c r="Q10" s="13"/>
      <c r="R10" s="13"/>
      <c r="S10" s="13"/>
      <c r="T10" s="13"/>
      <c r="U10" s="13"/>
      <c r="V10" s="13"/>
      <c r="W10" s="13"/>
      <c r="X10" s="13"/>
      <c r="Y10" s="13"/>
      <c r="Z10" s="13"/>
    </row>
    <row r="11" spans="1:26" ht="12.75" customHeight="1">
      <c r="A11" s="13"/>
      <c r="B11" s="257" t="s">
        <v>144</v>
      </c>
      <c r="C11" s="435" t="s">
        <v>826</v>
      </c>
      <c r="D11" s="316"/>
      <c r="E11" s="316"/>
      <c r="F11" s="316"/>
      <c r="G11" s="316"/>
      <c r="H11" s="316"/>
      <c r="I11" s="317"/>
      <c r="J11" s="258" t="s">
        <v>726</v>
      </c>
      <c r="K11" s="258" t="s">
        <v>726</v>
      </c>
      <c r="L11" s="13"/>
      <c r="M11" s="13"/>
      <c r="N11" s="13"/>
      <c r="O11" s="13"/>
      <c r="P11" s="13"/>
      <c r="Q11" s="13"/>
      <c r="R11" s="13"/>
      <c r="S11" s="13"/>
      <c r="T11" s="13"/>
      <c r="U11" s="13"/>
      <c r="V11" s="13"/>
      <c r="W11" s="13"/>
      <c r="X11" s="13"/>
      <c r="Y11" s="13"/>
      <c r="Z11" s="13"/>
    </row>
    <row r="12" spans="1:26" ht="12.75" customHeight="1">
      <c r="A12" s="13"/>
      <c r="B12" s="257" t="s">
        <v>145</v>
      </c>
      <c r="C12" s="435" t="s">
        <v>827</v>
      </c>
      <c r="D12" s="316"/>
      <c r="E12" s="316"/>
      <c r="F12" s="316"/>
      <c r="G12" s="316"/>
      <c r="H12" s="316"/>
      <c r="I12" s="317"/>
      <c r="J12" s="258" t="s">
        <v>726</v>
      </c>
      <c r="K12" s="258" t="s">
        <v>823</v>
      </c>
      <c r="L12" s="13"/>
      <c r="M12" s="13"/>
      <c r="N12" s="13"/>
      <c r="O12" s="13"/>
      <c r="P12" s="13"/>
      <c r="Q12" s="13"/>
      <c r="R12" s="13"/>
      <c r="S12" s="13"/>
      <c r="T12" s="13"/>
      <c r="U12" s="13"/>
      <c r="V12" s="13"/>
      <c r="W12" s="13"/>
      <c r="X12" s="13"/>
      <c r="Y12" s="13"/>
      <c r="Z12" s="13"/>
    </row>
    <row r="13" spans="1:26" ht="12.75" customHeight="1">
      <c r="A13" s="1"/>
      <c r="B13" s="186"/>
      <c r="C13" s="186"/>
      <c r="D13" s="186"/>
      <c r="E13" s="186"/>
      <c r="F13" s="186"/>
      <c r="G13" s="186"/>
      <c r="H13" s="186"/>
      <c r="I13" s="186"/>
      <c r="J13" s="186"/>
      <c r="K13" s="186"/>
      <c r="L13" s="1"/>
      <c r="M13" s="1"/>
      <c r="N13" s="1"/>
      <c r="O13" s="1"/>
      <c r="P13" s="1"/>
      <c r="Q13" s="259"/>
      <c r="R13" s="1"/>
      <c r="S13" s="1"/>
      <c r="T13" s="1"/>
      <c r="U13" s="1"/>
      <c r="V13" s="1"/>
      <c r="W13" s="1"/>
      <c r="X13" s="1"/>
      <c r="Y13" s="1"/>
      <c r="Z13" s="1"/>
    </row>
    <row r="14" spans="1:26" ht="31.5" customHeight="1">
      <c r="A14" s="1"/>
      <c r="B14" s="434" t="s">
        <v>828</v>
      </c>
      <c r="C14" s="313"/>
      <c r="D14" s="313"/>
      <c r="E14" s="313"/>
      <c r="F14" s="313"/>
      <c r="G14" s="313"/>
      <c r="H14" s="313"/>
      <c r="I14" s="313"/>
      <c r="J14" s="313"/>
      <c r="K14" s="313"/>
      <c r="L14" s="1"/>
      <c r="M14" s="1"/>
      <c r="N14" s="1"/>
      <c r="O14" s="1"/>
      <c r="P14" s="1"/>
      <c r="Q14" s="1"/>
      <c r="R14" s="1"/>
      <c r="S14" s="1"/>
      <c r="T14" s="1"/>
      <c r="U14" s="1"/>
      <c r="V14" s="1"/>
      <c r="W14" s="1"/>
      <c r="X14" s="1"/>
      <c r="Y14" s="1"/>
      <c r="Z14" s="1"/>
    </row>
    <row r="15" spans="1:26" ht="55.5" customHeight="1">
      <c r="A15" s="1"/>
      <c r="B15" s="434" t="s">
        <v>829</v>
      </c>
      <c r="C15" s="313"/>
      <c r="D15" s="313"/>
      <c r="E15" s="313"/>
      <c r="F15" s="313"/>
      <c r="G15" s="313"/>
      <c r="H15" s="313"/>
      <c r="I15" s="313"/>
      <c r="J15" s="313"/>
      <c r="K15" s="313"/>
      <c r="L15" s="1"/>
      <c r="M15" s="1"/>
      <c r="N15" s="1"/>
      <c r="O15" s="1"/>
      <c r="P15" s="1"/>
      <c r="Q15" s="1"/>
      <c r="R15" s="1"/>
      <c r="S15" s="1"/>
      <c r="T15" s="1"/>
      <c r="U15" s="1"/>
      <c r="V15" s="1"/>
      <c r="W15" s="1"/>
      <c r="X15" s="1"/>
      <c r="Y15" s="1"/>
      <c r="Z15" s="1"/>
    </row>
    <row r="16" spans="1:26" ht="32.25" customHeight="1">
      <c r="A16" s="1"/>
      <c r="B16" s="434" t="s">
        <v>830</v>
      </c>
      <c r="C16" s="313"/>
      <c r="D16" s="313"/>
      <c r="E16" s="313"/>
      <c r="F16" s="313"/>
      <c r="G16" s="313"/>
      <c r="H16" s="313"/>
      <c r="I16" s="313"/>
      <c r="J16" s="313"/>
      <c r="K16" s="313"/>
      <c r="L16" s="1"/>
      <c r="M16" s="1"/>
      <c r="N16" s="1"/>
      <c r="O16" s="1"/>
      <c r="P16" s="1"/>
      <c r="Q16" s="1"/>
      <c r="R16" s="1"/>
      <c r="S16" s="1"/>
      <c r="T16" s="1"/>
      <c r="U16" s="1"/>
      <c r="V16" s="1"/>
      <c r="W16" s="1"/>
      <c r="X16" s="1"/>
      <c r="Y16" s="1"/>
      <c r="Z16" s="1"/>
    </row>
    <row r="17" spans="1:26" ht="67.5" customHeight="1">
      <c r="A17" s="1"/>
      <c r="B17" s="434" t="s">
        <v>831</v>
      </c>
      <c r="C17" s="313"/>
      <c r="D17" s="313"/>
      <c r="E17" s="313"/>
      <c r="F17" s="313"/>
      <c r="G17" s="313"/>
      <c r="H17" s="313"/>
      <c r="I17" s="313"/>
      <c r="J17" s="313"/>
      <c r="K17" s="313"/>
      <c r="L17" s="1"/>
      <c r="M17" s="1"/>
      <c r="N17" s="1"/>
      <c r="O17" s="1"/>
      <c r="P17" s="1"/>
      <c r="Q17" s="1"/>
      <c r="R17" s="1"/>
      <c r="S17" s="1"/>
      <c r="T17" s="1"/>
      <c r="U17" s="1"/>
      <c r="V17" s="1"/>
      <c r="W17" s="1"/>
      <c r="X17" s="1"/>
      <c r="Y17" s="1"/>
      <c r="Z17" s="1"/>
    </row>
    <row r="18" spans="1:26" ht="26.25" customHeight="1">
      <c r="A18" s="1"/>
      <c r="B18" s="434" t="s">
        <v>832</v>
      </c>
      <c r="C18" s="313"/>
      <c r="D18" s="313"/>
      <c r="E18" s="313"/>
      <c r="F18" s="313"/>
      <c r="G18" s="313"/>
      <c r="H18" s="313"/>
      <c r="I18" s="313"/>
      <c r="J18" s="313"/>
      <c r="K18" s="313"/>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813</v>
      </c>
      <c r="B20" s="398"/>
      <c r="C20" s="316"/>
      <c r="D20" s="316"/>
      <c r="E20" s="316"/>
      <c r="F20" s="316"/>
      <c r="G20" s="316"/>
      <c r="H20" s="317"/>
      <c r="I20" s="250" t="s">
        <v>833</v>
      </c>
      <c r="J20" s="250" t="s">
        <v>834</v>
      </c>
      <c r="K20" s="250" t="s">
        <v>418</v>
      </c>
      <c r="L20" s="1"/>
      <c r="M20" s="1"/>
      <c r="N20" s="1"/>
      <c r="O20" s="1"/>
      <c r="P20" s="1"/>
      <c r="Q20" s="1"/>
      <c r="R20" s="1"/>
      <c r="S20" s="1"/>
      <c r="T20" s="1"/>
      <c r="U20" s="1"/>
      <c r="V20" s="1"/>
      <c r="W20" s="1"/>
      <c r="X20" s="1"/>
      <c r="Y20" s="1"/>
      <c r="Z20" s="1"/>
    </row>
    <row r="21" spans="1:26" ht="12.75" customHeight="1">
      <c r="A21" s="5"/>
      <c r="B21" s="19" t="s">
        <v>135</v>
      </c>
      <c r="C21" s="432" t="s">
        <v>835</v>
      </c>
      <c r="D21" s="316"/>
      <c r="E21" s="316"/>
      <c r="F21" s="316"/>
      <c r="G21" s="316"/>
      <c r="H21" s="317"/>
      <c r="I21" s="19">
        <v>268</v>
      </c>
      <c r="J21" s="19">
        <v>381</v>
      </c>
      <c r="K21" s="19">
        <v>649</v>
      </c>
      <c r="L21" s="1"/>
      <c r="M21" s="1"/>
      <c r="N21" s="1"/>
      <c r="O21" s="1"/>
      <c r="P21" s="1"/>
      <c r="Q21" s="1"/>
      <c r="R21" s="1"/>
      <c r="S21" s="1"/>
      <c r="T21" s="1"/>
      <c r="U21" s="1"/>
      <c r="V21" s="1"/>
      <c r="W21" s="1"/>
      <c r="X21" s="1"/>
      <c r="Y21" s="1"/>
      <c r="Z21" s="1"/>
    </row>
    <row r="22" spans="1:26" ht="12.75" customHeight="1">
      <c r="A22" s="5"/>
      <c r="B22" s="19" t="s">
        <v>137</v>
      </c>
      <c r="C22" s="432" t="s">
        <v>836</v>
      </c>
      <c r="D22" s="316"/>
      <c r="E22" s="316"/>
      <c r="F22" s="316"/>
      <c r="G22" s="316"/>
      <c r="H22" s="317"/>
      <c r="I22" s="19"/>
      <c r="J22" s="19"/>
      <c r="K22" s="19"/>
      <c r="L22" s="1"/>
      <c r="M22" s="1"/>
      <c r="N22" s="1"/>
      <c r="O22" s="1"/>
      <c r="P22" s="1"/>
      <c r="Q22" s="1"/>
      <c r="R22" s="1"/>
      <c r="S22" s="1"/>
      <c r="T22" s="1"/>
      <c r="U22" s="1"/>
      <c r="V22" s="1"/>
      <c r="W22" s="1"/>
      <c r="X22" s="1"/>
      <c r="Y22" s="1"/>
      <c r="Z22" s="1"/>
    </row>
    <row r="23" spans="1:26" ht="12.75" customHeight="1">
      <c r="A23" s="5"/>
      <c r="B23" s="19" t="s">
        <v>138</v>
      </c>
      <c r="C23" s="432" t="s">
        <v>837</v>
      </c>
      <c r="D23" s="316"/>
      <c r="E23" s="316"/>
      <c r="F23" s="316"/>
      <c r="G23" s="316"/>
      <c r="H23" s="317"/>
      <c r="I23" s="19">
        <v>127</v>
      </c>
      <c r="J23" s="19"/>
      <c r="K23" s="19"/>
      <c r="L23" s="1"/>
      <c r="M23" s="1"/>
      <c r="N23" s="1"/>
      <c r="O23" s="1"/>
      <c r="P23" s="1"/>
      <c r="Q23" s="1"/>
      <c r="R23" s="1"/>
      <c r="S23" s="1"/>
      <c r="T23" s="1"/>
      <c r="U23" s="1"/>
      <c r="V23" s="1"/>
      <c r="W23" s="1"/>
      <c r="X23" s="1"/>
      <c r="Y23" s="1"/>
      <c r="Z23" s="1"/>
    </row>
    <row r="24" spans="1:26" ht="12.75" customHeight="1">
      <c r="A24" s="5"/>
      <c r="B24" s="19" t="s">
        <v>140</v>
      </c>
      <c r="C24" s="432" t="s">
        <v>838</v>
      </c>
      <c r="D24" s="316"/>
      <c r="E24" s="316"/>
      <c r="F24" s="316"/>
      <c r="G24" s="316"/>
      <c r="H24" s="317"/>
      <c r="I24" s="19">
        <v>141</v>
      </c>
      <c r="J24" s="19"/>
      <c r="K24" s="19"/>
      <c r="L24" s="1"/>
      <c r="M24" s="1"/>
      <c r="N24" s="1"/>
      <c r="O24" s="1"/>
      <c r="P24" s="1"/>
      <c r="Q24" s="1"/>
      <c r="R24" s="1"/>
      <c r="S24" s="1"/>
      <c r="T24" s="1"/>
      <c r="U24" s="1"/>
      <c r="V24" s="1"/>
      <c r="W24" s="1"/>
      <c r="X24" s="1"/>
      <c r="Y24" s="1"/>
      <c r="Z24" s="1"/>
    </row>
    <row r="25" spans="1:26" ht="14.25" customHeight="1">
      <c r="A25" s="5"/>
      <c r="B25" s="19" t="s">
        <v>142</v>
      </c>
      <c r="C25" s="432" t="s">
        <v>1110</v>
      </c>
      <c r="D25" s="316"/>
      <c r="E25" s="316"/>
      <c r="F25" s="316"/>
      <c r="G25" s="316"/>
      <c r="H25" s="317"/>
      <c r="I25" s="19"/>
      <c r="J25" s="19"/>
      <c r="K25" s="19"/>
      <c r="L25" s="1"/>
      <c r="M25" s="1"/>
      <c r="N25" s="1"/>
      <c r="O25" s="1"/>
      <c r="P25" s="1"/>
      <c r="Q25" s="1"/>
      <c r="R25" s="1"/>
      <c r="S25" s="1"/>
      <c r="T25" s="1"/>
      <c r="U25" s="1"/>
      <c r="V25" s="1"/>
      <c r="W25" s="1"/>
      <c r="X25" s="1"/>
      <c r="Y25" s="1"/>
      <c r="Z25" s="1"/>
    </row>
    <row r="26" spans="1:26" ht="12" customHeight="1">
      <c r="A26" s="5"/>
      <c r="B26" s="19" t="s">
        <v>144</v>
      </c>
      <c r="C26" s="432" t="s">
        <v>839</v>
      </c>
      <c r="D26" s="316"/>
      <c r="E26" s="316"/>
      <c r="F26" s="316"/>
      <c r="G26" s="316"/>
      <c r="H26" s="317"/>
      <c r="I26" s="19">
        <v>249</v>
      </c>
      <c r="J26" s="19"/>
      <c r="K26" s="19"/>
      <c r="L26" s="1"/>
      <c r="M26" s="1"/>
      <c r="N26" s="1"/>
      <c r="O26" s="1"/>
      <c r="P26" s="1"/>
      <c r="Q26" s="1"/>
      <c r="R26" s="1"/>
      <c r="S26" s="1"/>
      <c r="T26" s="1"/>
      <c r="U26" s="1"/>
      <c r="V26" s="1"/>
      <c r="W26" s="1"/>
      <c r="X26" s="1"/>
      <c r="Y26" s="1"/>
      <c r="Z26" s="1"/>
    </row>
    <row r="27" spans="1:26" ht="26.25" customHeight="1">
      <c r="A27" s="5"/>
      <c r="B27" s="19" t="s">
        <v>145</v>
      </c>
      <c r="C27" s="432" t="s">
        <v>840</v>
      </c>
      <c r="D27" s="316"/>
      <c r="E27" s="316"/>
      <c r="F27" s="316"/>
      <c r="G27" s="316"/>
      <c r="H27" s="317"/>
      <c r="I27" s="19">
        <v>19</v>
      </c>
      <c r="J27" s="19"/>
      <c r="K27" s="19"/>
      <c r="L27" s="1"/>
      <c r="M27" s="1"/>
      <c r="N27" s="1"/>
      <c r="O27" s="1"/>
      <c r="P27" s="1"/>
      <c r="Q27" s="1"/>
      <c r="R27" s="1"/>
      <c r="S27" s="1"/>
      <c r="T27" s="1"/>
      <c r="U27" s="1"/>
      <c r="V27" s="1"/>
      <c r="W27" s="1"/>
      <c r="X27" s="1"/>
      <c r="Y27" s="1"/>
      <c r="Z27" s="1"/>
    </row>
    <row r="28" spans="1:26" ht="12.75" customHeight="1">
      <c r="A28" s="5"/>
      <c r="B28" s="19" t="s">
        <v>147</v>
      </c>
      <c r="C28" s="432" t="s">
        <v>841</v>
      </c>
      <c r="D28" s="316"/>
      <c r="E28" s="316"/>
      <c r="F28" s="316"/>
      <c r="G28" s="316"/>
      <c r="H28" s="317"/>
      <c r="I28" s="19"/>
      <c r="J28" s="19"/>
      <c r="K28" s="19"/>
      <c r="L28" s="1"/>
      <c r="M28" s="1"/>
      <c r="N28" s="1"/>
      <c r="O28" s="1"/>
      <c r="P28" s="1"/>
      <c r="Q28" s="1"/>
      <c r="R28" s="1"/>
      <c r="S28" s="1"/>
      <c r="T28" s="1"/>
      <c r="U28" s="1"/>
      <c r="V28" s="1"/>
      <c r="W28" s="1"/>
      <c r="X28" s="1"/>
      <c r="Y28" s="1"/>
      <c r="Z28" s="1"/>
    </row>
    <row r="29" spans="1:26" ht="25.5" customHeight="1">
      <c r="A29" s="5"/>
      <c r="B29" s="19" t="s">
        <v>700</v>
      </c>
      <c r="C29" s="432" t="s">
        <v>842</v>
      </c>
      <c r="D29" s="316"/>
      <c r="E29" s="316"/>
      <c r="F29" s="316"/>
      <c r="G29" s="316"/>
      <c r="H29" s="317"/>
      <c r="I29" s="19"/>
      <c r="J29" s="19"/>
      <c r="K29" s="19"/>
      <c r="L29" s="1"/>
      <c r="M29" s="1"/>
      <c r="N29" s="1"/>
      <c r="O29" s="1"/>
      <c r="P29" s="1"/>
      <c r="Q29" s="1"/>
      <c r="R29" s="1"/>
      <c r="S29" s="1"/>
      <c r="T29" s="1"/>
      <c r="U29" s="1"/>
      <c r="V29" s="1"/>
      <c r="W29" s="1"/>
      <c r="X29" s="1"/>
      <c r="Y29" s="1"/>
      <c r="Z29" s="1"/>
    </row>
    <row r="30" spans="1:26" ht="25.5" customHeight="1">
      <c r="A30" s="5"/>
      <c r="B30" s="19" t="s">
        <v>701</v>
      </c>
      <c r="C30" s="432" t="s">
        <v>843</v>
      </c>
      <c r="D30" s="316"/>
      <c r="E30" s="316"/>
      <c r="F30" s="316"/>
      <c r="G30" s="316"/>
      <c r="H30" s="317"/>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844</v>
      </c>
      <c r="B32" s="348" t="s">
        <v>845</v>
      </c>
      <c r="C32" s="313"/>
      <c r="D32" s="313"/>
      <c r="E32" s="313"/>
      <c r="F32" s="313"/>
      <c r="G32" s="313"/>
      <c r="H32" s="313"/>
      <c r="I32" s="313"/>
      <c r="J32" s="313"/>
      <c r="K32" s="313"/>
      <c r="L32" s="1"/>
      <c r="M32" s="1"/>
      <c r="N32" s="1"/>
      <c r="O32" s="1"/>
      <c r="P32" s="1"/>
      <c r="Q32" s="1"/>
      <c r="R32" s="1"/>
      <c r="S32" s="1"/>
      <c r="T32" s="1"/>
      <c r="U32" s="1"/>
      <c r="V32" s="1"/>
      <c r="W32" s="1"/>
      <c r="X32" s="1"/>
      <c r="Y32" s="1"/>
      <c r="Z32" s="1"/>
    </row>
    <row r="33" spans="1:26" ht="54.75" customHeight="1">
      <c r="A33" s="1"/>
      <c r="B33" s="312" t="s">
        <v>846</v>
      </c>
      <c r="C33" s="313"/>
      <c r="D33" s="313"/>
      <c r="E33" s="313"/>
      <c r="F33" s="313"/>
      <c r="G33" s="313"/>
      <c r="H33" s="313"/>
      <c r="I33" s="313"/>
      <c r="J33" s="313"/>
      <c r="K33" s="313"/>
      <c r="L33" s="1"/>
      <c r="M33" s="1"/>
      <c r="N33" s="1"/>
      <c r="O33" s="1"/>
      <c r="P33" s="1"/>
      <c r="Q33" s="1"/>
      <c r="R33" s="1"/>
      <c r="S33" s="1"/>
      <c r="T33" s="1"/>
      <c r="U33" s="1"/>
      <c r="V33" s="1"/>
      <c r="W33" s="1"/>
      <c r="X33" s="1"/>
      <c r="Y33" s="1"/>
      <c r="Z33" s="1"/>
    </row>
    <row r="34" spans="1:26" ht="12.75" customHeight="1">
      <c r="A34" s="1"/>
      <c r="B34" s="312" t="s">
        <v>847</v>
      </c>
      <c r="C34" s="313"/>
      <c r="D34" s="313"/>
      <c r="E34" s="313"/>
      <c r="F34" s="313"/>
      <c r="G34" s="313"/>
      <c r="H34" s="313"/>
      <c r="I34" s="313"/>
      <c r="J34" s="313"/>
      <c r="K34" s="31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2"/>
      <c r="B36" s="428" t="s">
        <v>848</v>
      </c>
      <c r="C36" s="316"/>
      <c r="D36" s="316"/>
      <c r="E36" s="316"/>
      <c r="F36" s="317"/>
      <c r="G36" s="193">
        <v>16</v>
      </c>
      <c r="H36" s="260" t="s">
        <v>849</v>
      </c>
      <c r="I36" s="31" t="s">
        <v>850</v>
      </c>
      <c r="J36" s="19">
        <v>6183</v>
      </c>
      <c r="K36" s="31" t="s">
        <v>851</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852</v>
      </c>
      <c r="J37" s="19">
        <v>395</v>
      </c>
      <c r="K37" s="31" t="s">
        <v>853</v>
      </c>
      <c r="L37" s="31"/>
      <c r="M37" s="31"/>
      <c r="N37" s="31"/>
      <c r="O37" s="31"/>
      <c r="P37" s="31"/>
      <c r="Q37" s="31"/>
      <c r="R37" s="31"/>
      <c r="S37" s="31"/>
      <c r="T37" s="31"/>
      <c r="U37" s="31"/>
      <c r="V37" s="31"/>
      <c r="W37" s="31"/>
      <c r="X37" s="31"/>
      <c r="Y37" s="31"/>
      <c r="Z37" s="31"/>
    </row>
    <row r="38" spans="1:26" ht="16.5" customHeight="1">
      <c r="A38" s="252" t="s">
        <v>854</v>
      </c>
      <c r="B38" s="348" t="s">
        <v>855</v>
      </c>
      <c r="C38" s="313"/>
      <c r="D38" s="313"/>
      <c r="E38" s="313"/>
      <c r="F38" s="313"/>
      <c r="G38" s="313"/>
      <c r="H38" s="313"/>
      <c r="I38" s="313"/>
      <c r="J38" s="313"/>
      <c r="K38" s="313"/>
      <c r="L38" s="1"/>
      <c r="M38" s="1"/>
      <c r="N38" s="1"/>
      <c r="O38" s="1"/>
      <c r="P38" s="1"/>
      <c r="Q38" s="1"/>
      <c r="R38" s="1"/>
      <c r="S38" s="1"/>
      <c r="T38" s="1"/>
      <c r="U38" s="1"/>
      <c r="V38" s="1"/>
      <c r="W38" s="1"/>
      <c r="X38" s="1"/>
      <c r="Y38" s="1"/>
      <c r="Z38" s="1"/>
    </row>
    <row r="39" spans="1:26" ht="27" customHeight="1">
      <c r="A39" s="5"/>
      <c r="B39" s="312" t="s">
        <v>856</v>
      </c>
      <c r="C39" s="313"/>
      <c r="D39" s="313"/>
      <c r="E39" s="313"/>
      <c r="F39" s="313"/>
      <c r="G39" s="313"/>
      <c r="H39" s="313"/>
      <c r="I39" s="313"/>
      <c r="J39" s="313"/>
      <c r="K39" s="313"/>
      <c r="L39" s="1"/>
      <c r="M39" s="1"/>
      <c r="N39" s="1"/>
      <c r="O39" s="1"/>
      <c r="P39" s="1"/>
      <c r="Q39" s="1"/>
      <c r="R39" s="1"/>
      <c r="S39" s="1"/>
      <c r="T39" s="1"/>
      <c r="U39" s="1"/>
      <c r="V39" s="1"/>
      <c r="W39" s="1"/>
      <c r="X39" s="1"/>
      <c r="Y39" s="1"/>
      <c r="Z39" s="1"/>
    </row>
    <row r="40" spans="1:26" ht="27" customHeight="1">
      <c r="A40" s="5"/>
      <c r="B40" s="323" t="s">
        <v>857</v>
      </c>
      <c r="C40" s="313"/>
      <c r="D40" s="313"/>
      <c r="E40" s="313"/>
      <c r="F40" s="313"/>
      <c r="G40" s="313"/>
      <c r="H40" s="313"/>
      <c r="I40" s="313"/>
      <c r="J40" s="313"/>
      <c r="K40" s="313"/>
      <c r="L40" s="1"/>
      <c r="M40" s="1"/>
      <c r="N40" s="1"/>
      <c r="O40" s="1"/>
      <c r="P40" s="1"/>
      <c r="Q40" s="1"/>
      <c r="R40" s="1"/>
      <c r="S40" s="1"/>
      <c r="T40" s="1"/>
      <c r="U40" s="1"/>
      <c r="V40" s="1"/>
      <c r="W40" s="1"/>
      <c r="X40" s="1"/>
      <c r="Y40" s="1"/>
      <c r="Z40" s="1"/>
    </row>
    <row r="41" spans="1:26" ht="111.75" customHeight="1">
      <c r="A41" s="5"/>
      <c r="B41" s="429" t="s">
        <v>858</v>
      </c>
      <c r="C41" s="313"/>
      <c r="D41" s="313"/>
      <c r="E41" s="313"/>
      <c r="F41" s="313"/>
      <c r="G41" s="313"/>
      <c r="H41" s="313"/>
      <c r="I41" s="313"/>
      <c r="J41" s="313"/>
      <c r="K41" s="313"/>
      <c r="L41" s="1"/>
      <c r="M41" s="1"/>
      <c r="N41" s="1"/>
      <c r="O41" s="1"/>
      <c r="P41" s="1"/>
      <c r="Q41" s="1"/>
      <c r="R41" s="1"/>
      <c r="S41" s="1"/>
      <c r="T41" s="1"/>
      <c r="U41" s="1"/>
      <c r="V41" s="1"/>
      <c r="W41" s="1"/>
      <c r="X41" s="1"/>
      <c r="Y41" s="1"/>
      <c r="Z41" s="1"/>
    </row>
    <row r="42" spans="1:26" ht="96.6" customHeight="1">
      <c r="A42" s="5"/>
      <c r="B42" s="429" t="s">
        <v>859</v>
      </c>
      <c r="C42" s="313"/>
      <c r="D42" s="313"/>
      <c r="E42" s="313"/>
      <c r="F42" s="313"/>
      <c r="G42" s="313"/>
      <c r="H42" s="313"/>
      <c r="I42" s="313"/>
      <c r="J42" s="313"/>
      <c r="K42" s="313"/>
      <c r="L42" s="1"/>
      <c r="M42" s="1"/>
      <c r="N42" s="1"/>
      <c r="O42" s="1"/>
      <c r="P42" s="1"/>
      <c r="Q42" s="1"/>
      <c r="R42" s="1"/>
      <c r="S42" s="1"/>
      <c r="T42" s="1"/>
      <c r="U42" s="1"/>
      <c r="V42" s="1"/>
      <c r="W42" s="1"/>
      <c r="X42" s="1"/>
      <c r="Y42" s="1"/>
      <c r="Z42" s="1"/>
    </row>
    <row r="43" spans="1:26" ht="54" customHeight="1">
      <c r="A43" s="5"/>
      <c r="B43" s="312" t="s">
        <v>860</v>
      </c>
      <c r="C43" s="313"/>
      <c r="D43" s="313"/>
      <c r="E43" s="313"/>
      <c r="F43" s="313"/>
      <c r="G43" s="313"/>
      <c r="H43" s="313"/>
      <c r="I43" s="313"/>
      <c r="J43" s="313"/>
      <c r="K43" s="313"/>
      <c r="L43" s="1"/>
      <c r="M43" s="1"/>
      <c r="N43" s="1"/>
      <c r="O43" s="1"/>
      <c r="P43" s="1"/>
      <c r="Q43" s="1"/>
      <c r="R43" s="1"/>
      <c r="S43" s="1"/>
      <c r="T43" s="1"/>
      <c r="U43" s="1"/>
      <c r="V43" s="1"/>
      <c r="W43" s="1"/>
      <c r="X43" s="1"/>
      <c r="Y43" s="1"/>
      <c r="Z43" s="1"/>
    </row>
    <row r="44" spans="1:26" ht="12.75" customHeight="1">
      <c r="A44" s="5"/>
      <c r="B44" s="261"/>
      <c r="C44" s="261"/>
      <c r="D44" s="261"/>
      <c r="E44" s="261"/>
      <c r="F44" s="261"/>
      <c r="G44" s="261"/>
      <c r="H44" s="261"/>
      <c r="I44" s="261"/>
      <c r="J44" s="261"/>
      <c r="K44" s="261"/>
      <c r="L44" s="1"/>
      <c r="M44" s="1"/>
      <c r="N44" s="1"/>
      <c r="O44" s="1"/>
      <c r="P44" s="1"/>
      <c r="Q44" s="1"/>
      <c r="R44" s="1"/>
      <c r="S44" s="1"/>
      <c r="T44" s="1"/>
      <c r="U44" s="1"/>
      <c r="V44" s="1"/>
      <c r="W44" s="1"/>
      <c r="X44" s="1"/>
      <c r="Y44" s="1"/>
      <c r="Z44" s="1"/>
    </row>
    <row r="45" spans="1:26" ht="12.75" customHeight="1">
      <c r="A45" s="5"/>
      <c r="B45" s="433" t="s">
        <v>861</v>
      </c>
      <c r="C45" s="313"/>
      <c r="D45" s="313"/>
      <c r="E45" s="313"/>
      <c r="F45" s="313"/>
      <c r="G45" s="313"/>
      <c r="H45" s="313"/>
      <c r="I45" s="313"/>
      <c r="J45" s="313"/>
      <c r="K45" s="31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30" t="s">
        <v>862</v>
      </c>
      <c r="C47" s="306"/>
      <c r="D47" s="306"/>
      <c r="E47" s="306"/>
      <c r="F47" s="306"/>
      <c r="G47" s="306"/>
      <c r="H47" s="306"/>
      <c r="I47" s="306"/>
      <c r="J47" s="306"/>
      <c r="K47" s="306"/>
      <c r="L47" s="1"/>
      <c r="M47" s="1"/>
      <c r="N47" s="1"/>
      <c r="O47" s="1"/>
      <c r="P47" s="1"/>
      <c r="Q47" s="1"/>
      <c r="R47" s="1"/>
      <c r="S47" s="1"/>
      <c r="T47" s="1"/>
      <c r="U47" s="1"/>
      <c r="V47" s="1"/>
      <c r="W47" s="1"/>
      <c r="X47" s="1"/>
      <c r="Y47" s="1"/>
      <c r="Z47" s="1"/>
    </row>
    <row r="48" spans="1:26" ht="12.75" customHeight="1">
      <c r="A48" s="5"/>
      <c r="B48" s="427"/>
      <c r="C48" s="317"/>
      <c r="D48" s="262" t="s">
        <v>863</v>
      </c>
      <c r="E48" s="262" t="s">
        <v>864</v>
      </c>
      <c r="F48" s="262" t="s">
        <v>865</v>
      </c>
      <c r="G48" s="262" t="s">
        <v>866</v>
      </c>
      <c r="H48" s="262" t="s">
        <v>867</v>
      </c>
      <c r="I48" s="262" t="s">
        <v>868</v>
      </c>
      <c r="J48" s="262" t="s">
        <v>869</v>
      </c>
      <c r="K48" s="262" t="s">
        <v>418</v>
      </c>
      <c r="L48" s="1"/>
      <c r="M48" s="1"/>
      <c r="N48" s="1"/>
      <c r="O48" s="1"/>
      <c r="P48" s="1"/>
      <c r="Q48" s="1"/>
      <c r="R48" s="1"/>
      <c r="S48" s="1"/>
      <c r="T48" s="1"/>
      <c r="U48" s="1"/>
      <c r="V48" s="1"/>
      <c r="W48" s="1"/>
      <c r="X48" s="1"/>
      <c r="Y48" s="1"/>
      <c r="Z48" s="1"/>
    </row>
    <row r="49" spans="1:26" ht="26.25" customHeight="1">
      <c r="A49" s="5"/>
      <c r="B49" s="431" t="s">
        <v>870</v>
      </c>
      <c r="C49" s="381"/>
      <c r="D49" s="19">
        <v>111</v>
      </c>
      <c r="E49" s="19">
        <v>329</v>
      </c>
      <c r="F49" s="19">
        <v>407</v>
      </c>
      <c r="G49" s="19">
        <v>111</v>
      </c>
      <c r="H49" s="19">
        <v>18</v>
      </c>
      <c r="I49" s="19">
        <v>16</v>
      </c>
      <c r="J49" s="19">
        <v>0</v>
      </c>
      <c r="K49" s="19">
        <f>SUM(D49:J49)</f>
        <v>992</v>
      </c>
      <c r="L49" s="1"/>
      <c r="M49" s="1"/>
      <c r="N49" s="1"/>
      <c r="O49" s="1"/>
      <c r="P49" s="1"/>
      <c r="Q49" s="1"/>
      <c r="R49" s="1"/>
      <c r="S49" s="1"/>
      <c r="T49" s="1"/>
      <c r="U49" s="1"/>
      <c r="V49" s="1"/>
      <c r="W49" s="1"/>
      <c r="X49" s="1"/>
      <c r="Y49" s="1"/>
      <c r="Z49" s="1"/>
    </row>
    <row r="50" spans="1:26" ht="12.75" customHeight="1">
      <c r="A50" s="1"/>
      <c r="B50" s="401"/>
      <c r="C50" s="31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7"/>
      <c r="C51" s="317"/>
      <c r="D51" s="262" t="s">
        <v>863</v>
      </c>
      <c r="E51" s="262" t="s">
        <v>864</v>
      </c>
      <c r="F51" s="262" t="s">
        <v>865</v>
      </c>
      <c r="G51" s="262" t="s">
        <v>866</v>
      </c>
      <c r="H51" s="262" t="s">
        <v>867</v>
      </c>
      <c r="I51" s="262" t="s">
        <v>868</v>
      </c>
      <c r="J51" s="262" t="s">
        <v>869</v>
      </c>
      <c r="K51" s="262" t="s">
        <v>418</v>
      </c>
      <c r="L51" s="1"/>
      <c r="M51" s="1"/>
      <c r="N51" s="1"/>
      <c r="O51" s="1"/>
      <c r="P51" s="1"/>
      <c r="Q51" s="1"/>
      <c r="R51" s="1"/>
      <c r="S51" s="1"/>
      <c r="T51" s="1"/>
      <c r="U51" s="1"/>
      <c r="V51" s="1"/>
      <c r="W51" s="1"/>
      <c r="X51" s="1"/>
      <c r="Y51" s="1"/>
      <c r="Z51" s="1"/>
    </row>
    <row r="52" spans="1:26" ht="26.25" customHeight="1">
      <c r="A52" s="5"/>
      <c r="B52" s="427" t="s">
        <v>871</v>
      </c>
      <c r="C52" s="317"/>
      <c r="D52" s="19">
        <v>24</v>
      </c>
      <c r="E52" s="19">
        <v>58</v>
      </c>
      <c r="F52" s="19">
        <v>65</v>
      </c>
      <c r="G52" s="19">
        <v>3</v>
      </c>
      <c r="H52" s="19">
        <v>0</v>
      </c>
      <c r="I52" s="19">
        <v>0</v>
      </c>
      <c r="J52" s="19">
        <v>0</v>
      </c>
      <c r="K52" s="19">
        <f>SUM(D52:J52)</f>
        <v>150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n/ehiFOkfRk3RXyTVeJXXe+peJudHHhNeW31ebgRZmDB6kTIGhRELNX9TnNm+6gCWViN+0m7nHveMpSsRkBbUA==" saltValue="oUDOptHFAYrCWtNqBH39Ag==" spinCount="100000" sheet="1" objects="1" scenarios="1"/>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Whitney M. Pashak</cp:lastModifiedBy>
  <cp:lastPrinted>2023-04-18T20:16:59Z</cp:lastPrinted>
  <dcterms:created xsi:type="dcterms:W3CDTF">2022-10-17T19:14:16Z</dcterms:created>
  <dcterms:modified xsi:type="dcterms:W3CDTF">2024-03-20T19:53:31Z</dcterms:modified>
</cp:coreProperties>
</file>