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OFFICE2\InstResearch\External Requests Reports and Data\Common Data Set\CDS 2025-2026\"/>
    </mc:Choice>
  </mc:AlternateContent>
  <xr:revisionPtr revIDLastSave="0" documentId="13_ncr:1_{81EADD09-D631-4CF5-834E-4D75A01493D2}" xr6:coauthVersionLast="47" xr6:coauthVersionMax="47" xr10:uidLastSave="{00000000-0000-0000-0000-000000000000}"/>
  <workbookProtection workbookAlgorithmName="SHA-512" workbookHashValue="GzUSTa7gCTLCmcykDFzYqcd1QVZeKXI8Nx3TucealuBooaqZ8450udhsGlEixmN6XEZIZEGIaPkvIywHjqsCRw==" workbookSaltValue="6xBxosPITWmVcW8Z83yYRg==" workbookSpinCount="100000" lockStructure="1"/>
  <bookViews>
    <workbookView xWindow="25080" yWindow="-120" windowWidth="29040" windowHeight="15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2" l="1"/>
  <c r="C29" i="5"/>
  <c r="C29" i="8"/>
  <c r="C29" i="10"/>
  <c r="C29" i="11"/>
  <c r="C29" i="15"/>
  <c r="C29" i="1"/>
  <c r="C29" i="3"/>
  <c r="E114" i="9"/>
  <c r="E111" i="9"/>
  <c r="E110" i="9"/>
  <c r="F232" i="4" l="1"/>
  <c r="F233" i="4"/>
  <c r="F234" i="4"/>
  <c r="F235" i="4"/>
  <c r="F236" i="4"/>
  <c r="F237" i="4"/>
  <c r="F238" i="4"/>
  <c r="F239" i="4"/>
  <c r="F240" i="4"/>
  <c r="J36" i="10"/>
  <c r="G36" i="10" l="1"/>
  <c r="J37" i="10"/>
  <c r="E244" i="4"/>
  <c r="E232" i="4"/>
  <c r="E240" i="4"/>
  <c r="E239" i="4"/>
  <c r="E238" i="4"/>
  <c r="E237" i="4"/>
  <c r="E236" i="4"/>
  <c r="E235" i="4"/>
  <c r="E234" i="4"/>
  <c r="E233" i="4"/>
  <c r="E225" i="4"/>
  <c r="E224" i="4"/>
  <c r="E223" i="4"/>
  <c r="E222" i="4"/>
  <c r="E221" i="4"/>
  <c r="E220" i="4"/>
  <c r="D5" i="7" l="1"/>
  <c r="D8" i="7"/>
  <c r="D9" i="7"/>
  <c r="D10" i="7"/>
  <c r="C10" i="7"/>
  <c r="C9" i="7"/>
  <c r="C8" i="7"/>
  <c r="C5" i="7"/>
  <c r="G147" i="3" l="1"/>
  <c r="D123" i="3" l="1"/>
  <c r="E123" i="3"/>
  <c r="C123" i="3"/>
  <c r="D111" i="3" l="1"/>
  <c r="E111" i="3"/>
  <c r="C111" i="3"/>
  <c r="D23" i="3" l="1"/>
  <c r="C23" i="3"/>
  <c r="D15" i="3"/>
  <c r="C15" i="3"/>
  <c r="F2" i="15" l="1"/>
  <c r="F850" i="15"/>
  <c r="F413" i="15"/>
  <c r="F389"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7"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E29" i="3"/>
  <c r="AC64" i="3" s="1"/>
  <c r="F127" i="15" s="1"/>
  <c r="AC38" i="3"/>
  <c r="F101" i="15" s="1"/>
  <c r="D29" i="3"/>
  <c r="AC39" i="3" s="1"/>
  <c r="F102" i="15" s="1"/>
  <c r="AC7" i="3"/>
  <c r="F70" i="15" s="1"/>
  <c r="D47" i="3"/>
  <c r="AC49" i="3" s="1"/>
  <c r="F112" i="15" s="1"/>
  <c r="F124" i="3"/>
  <c r="AC182" i="3" s="1"/>
  <c r="F245" i="15" s="1"/>
  <c r="C52" i="3"/>
  <c r="AC78" i="3" s="1"/>
  <c r="F141" i="15" s="1"/>
  <c r="AC13" i="3"/>
  <c r="F76" i="15" s="1"/>
  <c r="C48" i="3"/>
  <c r="AC25" i="3" s="1"/>
  <c r="F88" i="15" s="1"/>
  <c r="F112" i="3"/>
  <c r="AC150" i="3" s="1"/>
  <c r="F213" i="15" s="1"/>
  <c r="E49" i="3" l="1"/>
  <c r="AC76" i="3" s="1"/>
  <c r="F139" i="15" s="1"/>
  <c r="D49" i="3"/>
  <c r="AC51" i="3" s="1"/>
  <c r="F114" i="15" s="1"/>
  <c r="C51" i="3"/>
  <c r="AC14" i="3"/>
  <c r="F77" i="15" s="1"/>
  <c r="C49" i="3"/>
  <c r="AC26" i="3" s="1"/>
  <c r="F89" i="15" s="1"/>
  <c r="C53" i="3" l="1"/>
  <c r="AC79" i="3" s="1"/>
  <c r="F142" i="15" s="1"/>
  <c r="AC77" i="3"/>
  <c r="F140" i="15" s="1"/>
  <c r="K30" i="10" l="1"/>
  <c r="K29" i="10"/>
  <c r="K28" i="10"/>
  <c r="K27" i="10"/>
  <c r="K26" i="10"/>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<sst xmlns="http://schemas.openxmlformats.org/spreadsheetml/2006/main" count="27754" uniqueCount="4999">
  <si>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</si>
  <si>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</si>
  <si>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</si>
  <si>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</si>
  <si>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</si>
  <si>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</si>
  <si>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</si>
  <si>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</si>
  <si>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</si>
  <si>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</si>
  <si>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</si>
  <si>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</si>
  <si>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</si>
  <si>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</si>
  <si>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</si>
  <si>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</si>
  <si>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</si>
  <si>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</si>
  <si>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</si>
  <si>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</si>
  <si>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</si>
  <si>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</si>
  <si>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</si>
  <si>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</si>
  <si>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</si>
  <si>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</si>
  <si>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</si>
  <si>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</si>
  <si>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</si>
  <si>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</si>
  <si>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</si>
  <si>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</si>
  <si>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</si>
  <si>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</si>
  <si>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</si>
  <si>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</si>
  <si>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</si>
  <si>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</si>
  <si>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</si>
  <si>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</si>
  <si>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</si>
  <si>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</si>
  <si>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</si>
  <si>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</si>
  <si>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</si>
  <si>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</si>
  <si>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</si>
  <si>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</si>
  <si>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</si>
  <si>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</si>
  <si>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</si>
  <si>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</si>
  <si>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</si>
  <si>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</si>
  <si>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</si>
  <si>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</si>
  <si>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</si>
  <si>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</si>
  <si>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</si>
  <si>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</si>
  <si>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</si>
  <si>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</si>
  <si>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</si>
  <si>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</si>
  <si>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</si>
  <si>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</si>
  <si>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</si>
  <si>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</si>
  <si>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</si>
  <si>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</si>
  <si>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</si>
  <si>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</si>
  <si>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</si>
  <si>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</si>
  <si>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</si>
  <si>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</si>
  <si>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</si>
  <si>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</si>
  <si>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</si>
  <si>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</si>
  <si>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</si>
  <si>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</si>
  <si>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</si>
  <si>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</si>
  <si>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</si>
  <si>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</si>
  <si>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</si>
  <si>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</si>
  <si>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</si>
  <si>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</si>
  <si>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</si>
  <si>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</si>
  <si>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</si>
  <si>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</si>
  <si>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</si>
  <si>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</si>
  <si>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</si>
  <si>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</si>
  <si>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</si>
  <si>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</si>
  <si>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</si>
  <si>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</si>
  <si>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</si>
  <si>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</si>
  <si>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</si>
  <si>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</si>
  <si>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</si>
  <si>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</si>
  <si>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</si>
  <si>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</si>
  <si>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</si>
  <si>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</si>
  <si>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</si>
  <si>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</si>
  <si>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</si>
  <si>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</si>
  <si>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</si>
  <si>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</si>
  <si>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</si>
  <si>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</si>
  <si>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</si>
  <si>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</si>
  <si>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</si>
  <si>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</si>
  <si>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</si>
  <si>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</si>
  <si>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</si>
  <si>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</si>
  <si>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</si>
  <si>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</si>
  <si>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</si>
  <si>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</si>
  <si>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</si>
  <si>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</si>
  <si>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</si>
  <si>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</si>
  <si>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</si>
  <si>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</si>
  <si>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</si>
  <si>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</si>
  <si>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</si>
  <si>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</si>
  <si>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</si>
  <si>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</si>
  <si>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</si>
  <si>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</si>
  <si>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</si>
  <si>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</si>
  <si>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</si>
  <si>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</si>
  <si>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</si>
  <si>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</si>
  <si>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</si>
  <si>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</si>
  <si>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</si>
  <si>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</si>
  <si>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</si>
  <si>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</si>
  <si>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</si>
  <si>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</si>
  <si>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</si>
  <si>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</si>
  <si>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</si>
  <si>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</si>
  <si>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</si>
  <si>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</si>
  <si>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</si>
  <si>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</si>
  <si>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</si>
  <si>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</si>
  <si>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</si>
  <si>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</si>
  <si>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</si>
  <si>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</si>
  <si>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</si>
  <si>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</si>
  <si>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</si>
  <si>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</si>
  <si>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</si>
  <si>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</si>
  <si>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</si>
  <si>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</si>
  <si>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</si>
  <si>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</si>
  <si>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</si>
  <si>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</si>
  <si>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</si>
  <si>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</si>
  <si>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</si>
  <si>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</si>
  <si>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</si>
  <si>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</si>
  <si>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</si>
  <si>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</si>
  <si>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</si>
  <si>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</si>
  <si>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</si>
  <si>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</si>
  <si>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</si>
  <si>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</si>
  <si>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</si>
  <si>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</si>
  <si>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</si>
  <si>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</si>
  <si>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</si>
  <si>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</si>
  <si>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</si>
  <si>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</si>
  <si>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</si>
  <si>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</si>
  <si>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</si>
  <si>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</si>
  <si>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</si>
  <si>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</si>
  <si>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</si>
  <si>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</si>
  <si>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</si>
  <si>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</si>
  <si>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</si>
  <si>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</si>
  <si>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</si>
  <si>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</si>
  <si>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</si>
  <si>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</si>
  <si>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</si>
  <si>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</si>
  <si>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</si>
  <si>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</si>
  <si>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</si>
  <si>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</si>
  <si>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</si>
  <si>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</si>
  <si>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</si>
  <si>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</si>
  <si>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</si>
  <si>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</si>
  <si>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</si>
  <si>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</si>
  <si>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</si>
  <si>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</si>
  <si>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</si>
  <si>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</si>
  <si>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</si>
  <si>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</si>
  <si>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</si>
  <si>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</si>
  <si>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</si>
  <si>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</si>
  <si>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</si>
  <si>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</si>
  <si>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</si>
  <si>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</si>
  <si>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</si>
  <si>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</si>
  <si>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</si>
  <si>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</si>
  <si>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</si>
  <si>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</si>
  <si>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</si>
  <si>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</si>
  <si>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</si>
  <si>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</si>
  <si>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</si>
  <si>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</si>
  <si>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</si>
  <si>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</si>
  <si>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</si>
  <si>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</si>
  <si>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</si>
  <si>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</si>
  <si>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</si>
  <si>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</si>
  <si>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</si>
  <si>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</si>
  <si>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</si>
  <si>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</si>
  <si>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</si>
  <si>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</si>
  <si>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</si>
  <si>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</si>
  <si>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</si>
  <si>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</si>
  <si>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</si>
  <si>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</si>
  <si>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</si>
  <si>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</si>
  <si>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</si>
  <si>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</si>
  <si>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</si>
  <si>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</si>
  <si>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</si>
  <si>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</si>
  <si>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</si>
  <si>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</si>
  <si>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</si>
  <si>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</si>
  <si>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</si>
  <si>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</si>
  <si>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</si>
  <si>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</si>
  <si>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</si>
  <si>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</si>
  <si>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</si>
  <si>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</si>
  <si>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</si>
  <si>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</si>
  <si>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</si>
  <si>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</si>
  <si>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</si>
  <si>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</si>
  <si>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</si>
  <si>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</si>
  <si>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</si>
  <si>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</si>
  <si>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</si>
  <si>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</si>
  <si>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</si>
  <si>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</si>
  <si>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</si>
  <si>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</si>
  <si>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</si>
  <si>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</si>
  <si>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</si>
  <si>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</si>
  <si>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</si>
  <si>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</si>
  <si>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</si>
  <si>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</si>
  <si>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</si>
  <si>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</si>
  <si>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</si>
  <si>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</si>
  <si>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</si>
  <si>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</si>
  <si>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</si>
  <si>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</si>
  <si>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</si>
  <si>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</si>
  <si>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</si>
  <si>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</si>
  <si>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</si>
  <si>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</si>
  <si>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</si>
  <si>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</si>
  <si>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</si>
  <si>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</si>
  <si>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</si>
  <si>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</si>
  <si>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</si>
  <si>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</si>
  <si>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</si>
  <si>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</si>
  <si>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</si>
  <si>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</si>
  <si>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</si>
  <si>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</si>
  <si>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</si>
  <si>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</si>
  <si>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</si>
  <si>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</si>
  <si>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</si>
  <si>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</si>
  <si>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</si>
  <si>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</si>
  <si>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</si>
  <si>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</si>
  <si>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</si>
  <si>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</si>
  <si>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</si>
  <si>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</si>
  <si>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</si>
  <si>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</si>
  <si>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</si>
  <si>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</si>
  <si>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</si>
  <si>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</si>
  <si>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</si>
  <si>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</si>
  <si>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</si>
  <si>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</si>
  <si>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</si>
  <si>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</si>
  <si>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</si>
  <si>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</si>
  <si>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</si>
  <si>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</si>
  <si>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</si>
  <si>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</si>
  <si>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</si>
  <si>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</si>
  <si>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</si>
  <si>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</si>
  <si>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</si>
  <si>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</si>
  <si>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</si>
  <si>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</si>
  <si>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</si>
  <si>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</si>
  <si>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</si>
  <si>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</si>
  <si>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</si>
  <si>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</si>
  <si>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</si>
  <si>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</si>
  <si>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</si>
  <si>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</si>
  <si>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</si>
  <si>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</si>
  <si>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</si>
  <si>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</si>
  <si>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</si>
  <si>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</si>
  <si>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</si>
  <si>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</si>
  <si>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</si>
  <si>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</si>
  <si>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</si>
  <si>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</si>
  <si>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</si>
  <si>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</si>
  <si>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</si>
  <si>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</si>
  <si>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</si>
  <si>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</si>
  <si>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</si>
  <si>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</si>
  <si>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</si>
  <si>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</si>
  <si>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</si>
  <si>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</si>
  <si>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</si>
  <si>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</si>
  <si>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</si>
  <si>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</si>
  <si>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</si>
  <si>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</si>
  <si>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</si>
  <si>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</si>
  <si>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</si>
  <si>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</si>
  <si>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</si>
  <si>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</si>
  <si>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</si>
  <si>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</si>
  <si>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</si>
  <si>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</si>
  <si>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</si>
  <si>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</si>
  <si>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</si>
  <si>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</si>
  <si>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</si>
  <si>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</si>
  <si>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</si>
  <si>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</si>
  <si>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</si>
  <si>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</si>
  <si>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</si>
  <si>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</si>
  <si>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</si>
  <si>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</si>
  <si>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</si>
  <si>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</si>
  <si>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</si>
  <si>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</si>
  <si>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</si>
  <si>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</si>
  <si>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</si>
  <si>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</si>
  <si>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</si>
  <si>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</si>
  <si>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</si>
  <si>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</si>
  <si>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</si>
  <si>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</si>
  <si>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</si>
  <si>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</si>
  <si>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</si>
  <si>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</si>
  <si>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</si>
  <si>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</si>
  <si>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</si>
  <si>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</si>
  <si>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</si>
  <si>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</si>
  <si>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</si>
  <si>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</si>
  <si>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</si>
  <si>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</si>
  <si>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</si>
  <si>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</si>
  <si>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</si>
  <si>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</si>
  <si>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</si>
  <si>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</si>
  <si>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</si>
  <si>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</si>
  <si>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</si>
  <si>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</si>
  <si>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</si>
  <si>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</si>
  <si>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</si>
  <si>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</si>
  <si>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</si>
  <si>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</si>
  <si>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</si>
  <si>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</si>
  <si>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</si>
  <si>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</si>
  <si>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</si>
  <si>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</si>
  <si>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</si>
  <si>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</si>
  <si>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</si>
  <si>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</si>
  <si>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</si>
  <si>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</si>
  <si>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</si>
  <si>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</si>
  <si>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</si>
  <si>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</si>
  <si>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</si>
  <si>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</si>
  <si>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</si>
  <si>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</si>
  <si>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</si>
  <si>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</si>
  <si>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</si>
  <si>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</si>
  <si>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</si>
  <si>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</si>
  <si>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</si>
  <si>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</si>
  <si>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</si>
  <si>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</si>
  <si>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</si>
  <si>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</si>
  <si>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</si>
  <si>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</si>
  <si>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</si>
  <si>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</si>
  <si>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</si>
  <si>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</si>
  <si>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</si>
  <si>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</si>
  <si>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</si>
  <si>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</si>
  <si>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</si>
  <si>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</si>
  <si>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</si>
  <si>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</si>
  <si>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</si>
  <si>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</si>
  <si>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</si>
  <si>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</si>
  <si>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</si>
  <si>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</si>
  <si>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</si>
  <si>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</si>
  <si>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</si>
  <si>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</si>
  <si>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</si>
  <si>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</si>
  <si>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</si>
  <si>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</si>
  <si>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</si>
  <si>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</si>
  <si>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</si>
  <si>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</si>
  <si>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</si>
  <si>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</si>
  <si>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</si>
  <si>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</si>
  <si>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</si>
  <si>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</si>
  <si>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</si>
  <si>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</si>
  <si>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</si>
  <si>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</si>
  <si>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</si>
  <si>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</si>
  <si>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</si>
  <si>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</si>
  <si>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</si>
  <si>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</si>
  <si>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</si>
  <si>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</si>
  <si>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</si>
  <si>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</si>
  <si>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</si>
  <si>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</si>
  <si>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</si>
  <si>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</si>
  <si>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</si>
  <si>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</si>
  <si>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</si>
  <si>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</si>
  <si>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</si>
  <si>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</si>
  <si>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</si>
  <si>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</si>
  <si>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</si>
  <si>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</si>
  <si>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</si>
  <si>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</si>
  <si>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</si>
  <si>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</si>
  <si>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</si>
  <si>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</si>
  <si>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</si>
  <si>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</si>
  <si>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</si>
  <si>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</si>
  <si>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</si>
  <si>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</si>
  <si>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</si>
  <si>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</si>
  <si>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</si>
  <si>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</si>
  <si>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</si>
  <si>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</si>
  <si>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</si>
  <si>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</si>
  <si>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</si>
  <si>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</si>
  <si>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</si>
  <si>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</si>
  <si>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</si>
  <si>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</si>
  <si>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</si>
  <si>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</si>
  <si>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</si>
  <si>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</si>
  <si>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</si>
  <si>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</si>
  <si>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</si>
  <si>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</si>
  <si>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</si>
  <si>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</si>
  <si>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</si>
  <si>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</si>
  <si>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</si>
  <si>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</si>
  <si>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</si>
  <si>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</si>
  <si>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</si>
  <si>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</si>
  <si>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</si>
  <si>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</si>
  <si>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</si>
  <si>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</si>
  <si>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</si>
  <si>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</si>
  <si>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</si>
  <si>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</si>
  <si>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</si>
  <si>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</si>
  <si>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</si>
  <si>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</si>
  <si>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</si>
  <si>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</si>
  <si>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</si>
  <si>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</si>
  <si>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</si>
  <si>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</si>
  <si>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</si>
  <si>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</si>
  <si>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</si>
  <si>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</si>
  <si>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</si>
  <si>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</si>
  <si>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</si>
  <si>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</si>
  <si>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</si>
  <si>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</si>
  <si>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</si>
  <si>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</si>
  <si>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</si>
  <si>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</si>
  <si>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</si>
  <si>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</si>
  <si>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</si>
  <si>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</si>
  <si>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</si>
  <si>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</si>
  <si>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</si>
  <si>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</si>
  <si>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</si>
  <si>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</si>
  <si>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</si>
  <si>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</si>
  <si>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</si>
  <si>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</si>
  <si>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</si>
  <si>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</si>
  <si>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</si>
  <si>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</si>
  <si>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</si>
  <si>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</si>
  <si>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</si>
  <si>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</si>
  <si>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</si>
  <si>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</si>
  <si>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</si>
  <si>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</si>
  <si>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</si>
  <si>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</si>
  <si>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</si>
  <si>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</si>
  <si>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</si>
  <si>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</si>
  <si>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</si>
  <si>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</si>
  <si>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</si>
  <si>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</si>
  <si>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</si>
  <si>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</si>
  <si>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</si>
  <si>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</si>
  <si>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</si>
  <si>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</si>
  <si>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</si>
  <si>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</si>
  <si>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</si>
  <si>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</si>
  <si>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</si>
  <si>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</si>
  <si>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</si>
  <si>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</si>
  <si>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</si>
  <si>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</si>
  <si>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</si>
  <si>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</si>
  <si>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</si>
  <si>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</si>
  <si>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</si>
  <si>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</si>
  <si>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</si>
  <si>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</si>
  <si>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</si>
  <si>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</si>
  <si>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</si>
  <si>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</si>
  <si>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</si>
  <si>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</si>
  <si>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</si>
  <si>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</si>
  <si>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</si>
  <si>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</si>
  <si>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</si>
  <si>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</si>
  <si>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</si>
  <si>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</si>
  <si>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</si>
  <si>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</si>
  <si>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</si>
  <si>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</si>
  <si>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</si>
  <si>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</si>
  <si>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</si>
  <si>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</si>
  <si>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</si>
  <si>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</si>
  <si>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</si>
  <si>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</si>
  <si>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</si>
  <si>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</si>
  <si>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</si>
  <si>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</si>
  <si>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</si>
  <si>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</si>
  <si>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</si>
  <si>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</si>
  <si>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</si>
  <si>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</si>
  <si>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</si>
  <si>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</si>
  <si>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</si>
  <si>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</si>
  <si>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</si>
  <si>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</si>
  <si>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</si>
  <si>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</si>
  <si>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</si>
  <si>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</si>
  <si>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</si>
  <si>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</si>
  <si>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</si>
  <si>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</si>
  <si>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</si>
  <si>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</si>
  <si>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</si>
  <si>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</si>
  <si>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</si>
  <si>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</si>
  <si>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</si>
  <si>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</si>
  <si>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</si>
  <si>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</si>
  <si>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</si>
  <si>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</si>
  <si>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</si>
  <si>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</si>
  <si>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</si>
  <si>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</si>
  <si>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</si>
  <si>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</si>
  <si>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</si>
  <si>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</si>
  <si>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</si>
  <si>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</si>
  <si>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</si>
  <si>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</si>
  <si>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</si>
  <si>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</si>
  <si>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</si>
  <si>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</si>
  <si>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</si>
  <si>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</si>
  <si>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</si>
  <si>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</si>
  <si>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</si>
  <si>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</si>
  <si>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</si>
  <si>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</si>
  <si>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</si>
  <si>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</si>
  <si>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</si>
  <si>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</si>
  <si>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</si>
  <si>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</si>
  <si>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</si>
  <si>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</si>
  <si>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</si>
  <si>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</si>
  <si>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</si>
  <si>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</si>
  <si>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</si>
  <si>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</si>
  <si>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</si>
  <si>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</si>
  <si>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</si>
  <si>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</si>
  <si>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</si>
  <si>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</si>
  <si>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</si>
  <si>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</si>
  <si>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</si>
  <si>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</si>
  <si>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</si>
  <si>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</si>
  <si>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</si>
  <si>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</si>
  <si>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</si>
  <si>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</si>
  <si>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</si>
  <si>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</si>
  <si>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</si>
  <si>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</si>
  <si>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</si>
  <si>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</si>
  <si>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</si>
  <si>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</si>
  <si>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</si>
  <si>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</si>
  <si>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</si>
  <si>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</si>
  <si>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</si>
  <si>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</si>
  <si>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</si>
  <si>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</si>
  <si>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</si>
  <si>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</si>
  <si>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</si>
  <si>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</si>
  <si>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</si>
  <si>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</si>
  <si>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</si>
  <si>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</si>
  <si>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</si>
  <si>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</si>
  <si>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</si>
  <si>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</si>
  <si>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</si>
  <si>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</si>
  <si>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</si>
  <si>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</si>
  <si>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</si>
  <si>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</si>
  <si>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</si>
  <si>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</si>
  <si>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</si>
  <si>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</si>
  <si>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</si>
  <si>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</si>
  <si>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</si>
  <si>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</si>
  <si>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</si>
  <si>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</si>
  <si>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</si>
  <si>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</si>
  <si>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</si>
  <si>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</si>
  <si>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</si>
  <si>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</si>
  <si>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</si>
  <si>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</si>
  <si>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</si>
  <si>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</si>
  <si>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</si>
  <si>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</si>
  <si>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</si>
  <si>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</si>
  <si>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</si>
  <si>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</si>
  <si>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</si>
  <si>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</si>
  <si>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</si>
  <si>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</si>
  <si>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</si>
  <si>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</si>
  <si>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</si>
  <si>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</si>
  <si>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</si>
  <si>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</si>
  <si>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</si>
  <si>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</si>
  <si>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</si>
  <si>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</si>
  <si>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</si>
  <si>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</si>
  <si>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</si>
  <si>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</si>
  <si>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</si>
  <si>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</si>
  <si>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</si>
  <si>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</si>
  <si>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</si>
  <si>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</si>
  <si>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</si>
  <si>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</si>
  <si>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</si>
  <si>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</si>
  <si>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</si>
  <si>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</si>
  <si>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</si>
  <si>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</si>
  <si>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</si>
  <si>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</si>
  <si>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</si>
  <si>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</si>
  <si>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</si>
  <si>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</si>
  <si>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</si>
  <si>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</si>
  <si>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</si>
  <si>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</si>
  <si>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</si>
  <si>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</si>
  <si>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</si>
  <si>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</si>
  <si>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</si>
  <si>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</si>
  <si>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</si>
  <si>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</si>
  <si>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</si>
  <si>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</si>
  <si>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</si>
  <si>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</si>
  <si>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</si>
  <si>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</si>
  <si>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</si>
  <si>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</si>
  <si>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</si>
  <si>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</si>
  <si>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</si>
  <si>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</si>
  <si>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</si>
  <si>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</si>
  <si>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</si>
  <si>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</si>
  <si>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</si>
  <si>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</si>
  <si>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</si>
  <si>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</si>
  <si>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</si>
  <si>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</si>
  <si>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</si>
  <si>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</si>
  <si>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</si>
  <si>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</si>
  <si>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</si>
  <si>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</si>
  <si>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</si>
  <si>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</si>
  <si>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</si>
  <si>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</si>
  <si>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</si>
  <si>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</si>
  <si>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</si>
  <si>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</si>
  <si>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</si>
  <si>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</si>
  <si>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</si>
  <si>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</si>
  <si>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</si>
  <si>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</si>
  <si>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</si>
  <si>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</si>
  <si>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</si>
  <si>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</si>
  <si>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</si>
  <si>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</si>
  <si>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</si>
  <si>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</si>
  <si>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</si>
  <si>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</si>
  <si>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</si>
  <si>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</si>
  <si>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</si>
  <si>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</si>
  <si>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</si>
  <si>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</si>
  <si>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</si>
  <si>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</si>
  <si>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</si>
  <si>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</si>
  <si>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</si>
  <si>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</si>
  <si>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</si>
  <si>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</si>
  <si>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</si>
  <si>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</si>
  <si>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</si>
  <si>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</si>
  <si>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</si>
  <si>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</si>
  <si>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</si>
  <si>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</si>
  <si>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</si>
  <si>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</si>
  <si>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</si>
  <si>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</si>
  <si>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</si>
  <si>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</si>
  <si>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</si>
  <si>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</si>
  <si>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</si>
  <si>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</si>
  <si>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</si>
  <si>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</si>
  <si>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</si>
  <si>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</si>
  <si>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</si>
  <si>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</si>
  <si>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</si>
  <si>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</si>
  <si>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</si>
  <si>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</si>
  <si>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</si>
  <si>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</si>
  <si>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</si>
  <si>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</si>
  <si>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</si>
  <si>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</si>
  <si>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</si>
  <si>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</si>
  <si>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</si>
  <si>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</si>
  <si>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</si>
  <si>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</si>
  <si>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</si>
  <si>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</si>
  <si>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</si>
  <si>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</si>
  <si>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</si>
  <si>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</si>
  <si>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</si>
  <si>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</si>
  <si>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</si>
  <si>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</si>
  <si>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</si>
  <si>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</si>
  <si>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</si>
  <si>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</si>
  <si>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</si>
  <si>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</si>
  <si>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</si>
  <si>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</si>
  <si>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</si>
  <si>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</si>
  <si>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</si>
  <si>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</si>
  <si>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</si>
  <si>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</si>
  <si>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</si>
  <si>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</si>
  <si>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</si>
  <si>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</si>
  <si>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</si>
  <si>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</si>
  <si>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</si>
  <si>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</si>
  <si>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</si>
  <si>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</si>
  <si>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</si>
  <si>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</si>
  <si>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</si>
  <si>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</si>
  <si>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</si>
  <si>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</si>
  <si>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</si>
  <si>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</si>
  <si>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</si>
  <si>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</si>
  <si>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</si>
  <si>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</si>
  <si>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</si>
  <si>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</si>
  <si>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</si>
  <si>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</si>
  <si>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</si>
  <si>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</si>
  <si>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</si>
  <si>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</si>
  <si>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</si>
  <si>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</si>
  <si>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</si>
  <si>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</si>
  <si>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</si>
  <si>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</si>
  <si>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</si>
  <si>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</si>
  <si>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</si>
  <si>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</si>
  <si>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</si>
  <si>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</si>
  <si>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</si>
  <si>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</si>
  <si>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</si>
  <si>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</si>
  <si>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</si>
  <si>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</si>
  <si>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</si>
  <si>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</si>
  <si>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</si>
  <si>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</si>
  <si>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</si>
  <si>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</si>
  <si>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</si>
  <si>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</si>
  <si>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</si>
  <si>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</si>
  <si>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</si>
  <si>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</si>
  <si>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</si>
  <si>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</si>
  <si>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</si>
  <si>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</si>
  <si>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</si>
  <si>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</si>
  <si>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</si>
  <si>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</si>
  <si>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</si>
  <si>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</si>
  <si>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</si>
  <si>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</si>
  <si>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</si>
  <si>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</si>
  <si>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</si>
  <si>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</si>
  <si>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</si>
  <si>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</si>
  <si>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</si>
  <si>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</si>
  <si>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</si>
  <si>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</si>
  <si>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</si>
  <si>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</si>
  <si>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</si>
  <si>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</si>
  <si>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</si>
  <si>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</si>
  <si>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</si>
  <si>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</si>
  <si>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</si>
  <si>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</si>
  <si>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</si>
  <si>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</si>
  <si>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</si>
  <si>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</si>
  <si>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</si>
  <si>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</si>
  <si>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</si>
  <si>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</si>
  <si>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</si>
  <si>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</si>
  <si>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</si>
  <si>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</si>
  <si>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</si>
  <si>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</si>
  <si>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</si>
  <si>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</si>
  <si>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</si>
  <si>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</si>
  <si>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</si>
  <si>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</si>
  <si>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</si>
  <si>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</si>
  <si>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</si>
  <si>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</si>
  <si>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</si>
  <si>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</si>
  <si>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</si>
  <si>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</si>
  <si>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</si>
  <si>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</si>
  <si>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</si>
  <si>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</si>
  <si>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</si>
  <si>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</si>
  <si>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</si>
  <si>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</si>
  <si>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</si>
  <si>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</si>
  <si>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</si>
  <si>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</si>
  <si>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</si>
  <si>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</si>
  <si>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</si>
  <si>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</si>
  <si>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</si>
  <si>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</si>
  <si>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</si>
  <si>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</si>
  <si>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</si>
  <si>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</si>
  <si>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</si>
  <si>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</si>
  <si>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</si>
  <si>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</si>
  <si>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</si>
  <si>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</si>
  <si>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</si>
  <si>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</si>
  <si>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</si>
  <si>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</si>
  <si>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</si>
  <si>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</si>
  <si>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</si>
  <si>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</si>
  <si>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</si>
  <si>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</si>
  <si>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</si>
  <si>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</si>
  <si>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</si>
  <si>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</si>
  <si>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</si>
  <si>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</si>
  <si>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</si>
  <si>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</si>
  <si>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</si>
  <si>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</si>
  <si>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</si>
  <si>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</si>
  <si>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</si>
  <si>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</si>
  <si>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</si>
  <si>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</si>
  <si>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</si>
  <si>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</si>
  <si>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</si>
  <si>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</si>
  <si>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</si>
  <si>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</si>
  <si>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</si>
  <si>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</si>
  <si>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</si>
  <si>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</si>
  <si>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</si>
  <si>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</si>
  <si>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</si>
  <si>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</si>
  <si>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</si>
  <si>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</si>
  <si>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</si>
  <si>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</si>
  <si>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</si>
  <si>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</si>
  <si>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</si>
  <si>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</si>
  <si>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</si>
  <si>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</si>
  <si>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</si>
  <si>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</si>
  <si>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</si>
  <si>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</si>
  <si>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</si>
  <si>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</si>
  <si>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</si>
  <si>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</si>
  <si>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</si>
  <si>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</si>
  <si>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</si>
  <si>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</si>
  <si>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</si>
  <si>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</si>
  <si>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</si>
  <si>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</si>
  <si>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</si>
  <si>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</si>
  <si>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</si>
  <si>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</si>
  <si>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</si>
  <si>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</si>
  <si>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</si>
  <si>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</si>
  <si>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</si>
  <si>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</si>
  <si>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</si>
  <si>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</si>
  <si>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</si>
  <si>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</si>
  <si>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</si>
  <si>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</si>
  <si>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</si>
  <si>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</si>
  <si>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</si>
  <si>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</si>
  <si>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</si>
  <si>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</si>
  <si>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</si>
  <si>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</si>
  <si>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</si>
  <si>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</si>
  <si>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</si>
  <si>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</si>
  <si>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</si>
  <si>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</si>
  <si>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</si>
  <si>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</si>
  <si>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</si>
  <si>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</si>
  <si>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</si>
  <si>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</si>
  <si>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</si>
  <si>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</si>
  <si>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</si>
  <si>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</si>
  <si>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</si>
  <si>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</si>
  <si>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</si>
  <si>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</si>
  <si>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</si>
  <si>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</si>
  <si>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</si>
  <si>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</si>
  <si>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</si>
  <si>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</si>
  <si>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</si>
  <si>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</si>
  <si>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</si>
  <si>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</si>
  <si>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</si>
  <si>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</si>
  <si>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</si>
  <si>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</si>
  <si>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</si>
  <si>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</si>
  <si>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</si>
  <si>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</si>
  <si>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</si>
  <si>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</si>
  <si>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</si>
  <si>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</si>
  <si>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</si>
  <si>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</si>
  <si>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</si>
  <si>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</si>
  <si>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</si>
  <si>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</si>
  <si>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</si>
  <si>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</si>
  <si>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</si>
  <si>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</si>
  <si>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</si>
  <si>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</si>
  <si>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</si>
  <si>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</si>
  <si>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</si>
  <si>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</si>
  <si>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</si>
  <si>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</si>
  <si>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</si>
  <si>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</si>
  <si>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</si>
  <si>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</si>
  <si>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</si>
  <si>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</si>
  <si>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</si>
  <si>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</si>
  <si>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</si>
  <si>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</si>
  <si>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</si>
  <si>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</si>
  <si>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</si>
  <si>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</si>
  <si>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</si>
  <si>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</si>
  <si>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</si>
  <si>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</si>
  <si>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</si>
  <si>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</si>
  <si>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</si>
  <si>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</si>
  <si>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</si>
  <si>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</si>
  <si>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</si>
  <si>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</si>
  <si>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</si>
  <si>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</si>
  <si>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</si>
  <si>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</si>
  <si>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</si>
  <si>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</si>
  <si>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</si>
  <si>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</si>
  <si>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</si>
  <si>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</si>
  <si>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</si>
  <si>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</si>
  <si>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</si>
  <si>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</si>
  <si>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</si>
  <si>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</si>
  <si>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</si>
  <si>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</si>
  <si>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</si>
  <si>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</si>
  <si>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</si>
  <si>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</si>
  <si>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</si>
  <si>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</si>
  <si>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</si>
  <si>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</si>
  <si>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</si>
  <si>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</si>
  <si>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</si>
  <si>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</si>
  <si>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</si>
  <si>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</si>
  <si>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</si>
  <si>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</si>
  <si>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</si>
  <si>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</si>
  <si>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</si>
  <si>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</si>
  <si>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</si>
  <si>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</si>
  <si>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</si>
  <si>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</si>
  <si>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</si>
  <si>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</si>
  <si>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</si>
  <si>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</si>
  <si>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</si>
  <si>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</si>
  <si>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</si>
  <si>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</si>
  <si>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</si>
  <si>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</si>
  <si>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</si>
  <si>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</si>
  <si>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</si>
  <si>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</si>
  <si>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</si>
  <si>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</si>
  <si>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</si>
  <si>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</si>
  <si>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</si>
  <si>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</si>
  <si>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</si>
  <si>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</si>
  <si>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</si>
  <si>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</si>
  <si>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</si>
  <si>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</si>
  <si>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</si>
  <si>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</si>
  <si>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</si>
  <si>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</si>
  <si>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</si>
  <si>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</si>
  <si>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</si>
  <si>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</si>
  <si>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</si>
  <si>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</si>
  <si>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</si>
  <si>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</si>
  <si>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</si>
  <si>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</si>
  <si>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</si>
  <si>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</si>
  <si>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</si>
  <si>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</si>
  <si>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</si>
  <si>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</si>
  <si>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</si>
  <si>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</si>
  <si>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</si>
  <si>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</si>
  <si>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</si>
  <si>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</si>
  <si>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</si>
  <si>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</si>
  <si>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</si>
  <si>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</si>
  <si>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</si>
  <si>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</si>
  <si>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</si>
  <si>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</si>
  <si>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</si>
  <si>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</si>
  <si>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</si>
  <si>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</si>
  <si>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</si>
  <si>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</si>
  <si>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</si>
  <si>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</si>
  <si>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</si>
  <si>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</si>
  <si>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</si>
  <si>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</si>
  <si>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</si>
  <si>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</si>
  <si>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</si>
  <si>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</si>
  <si>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</si>
  <si>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</si>
  <si>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</si>
  <si>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</si>
  <si>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</si>
  <si>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</si>
  <si>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</si>
  <si>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</si>
  <si>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</si>
  <si>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</si>
  <si>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</si>
  <si>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</si>
  <si>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</si>
  <si>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</si>
  <si>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</si>
  <si>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</si>
  <si>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</si>
  <si>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</si>
  <si>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</si>
  <si>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</si>
  <si>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</si>
  <si>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</si>
  <si>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</si>
  <si>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</si>
  <si>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</si>
  <si>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</si>
  <si>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</si>
  <si>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</si>
  <si>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</si>
  <si>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</si>
  <si>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</si>
  <si>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</si>
  <si>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</si>
  <si>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</si>
  <si>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</si>
  <si>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</si>
  <si>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</si>
  <si>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</si>
  <si>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</si>
  <si>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</si>
  <si>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</si>
  <si>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</si>
  <si>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</si>
  <si>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</si>
  <si>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</si>
  <si>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</si>
  <si>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</si>
  <si>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</si>
  <si>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</si>
  <si>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</si>
  <si>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</si>
  <si>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</si>
  <si>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</si>
  <si>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</si>
  <si>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</si>
  <si>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</si>
  <si>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</si>
  <si>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</si>
  <si>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</si>
  <si>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</si>
  <si>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</si>
  <si>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</si>
  <si>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</si>
  <si>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</si>
  <si>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</si>
  <si>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</si>
  <si>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</si>
  <si>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</si>
  <si>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</si>
  <si>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</si>
  <si>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</si>
  <si>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</si>
  <si>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</si>
  <si>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</si>
  <si>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</si>
  <si>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</si>
  <si>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</si>
  <si>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</si>
  <si>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</si>
  <si>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</si>
  <si>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</si>
  <si>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</si>
  <si>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</si>
  <si>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</si>
  <si>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</si>
  <si>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</si>
  <si>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</si>
  <si>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</si>
  <si>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</si>
  <si>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</si>
  <si>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</si>
  <si>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</si>
  <si>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</si>
  <si>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</si>
  <si>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</si>
  <si>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</si>
  <si>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</si>
  <si>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</si>
  <si>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</si>
  <si>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</si>
  <si>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</si>
  <si>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</si>
  <si>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</si>
  <si>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</si>
  <si>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</si>
  <si>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</si>
  <si>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</si>
  <si>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</si>
  <si>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</si>
  <si>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</si>
  <si>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</si>
  <si>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</si>
  <si>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</si>
  <si>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</si>
  <si>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</si>
  <si>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</si>
  <si>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</si>
  <si>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</si>
  <si>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</si>
  <si>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</si>
  <si>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</si>
  <si>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</si>
  <si>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</si>
  <si>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</si>
  <si>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</si>
  <si>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</si>
  <si>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</si>
  <si>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</si>
  <si>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</si>
  <si>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</si>
  <si>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</si>
  <si>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</si>
  <si>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</si>
  <si>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</si>
  <si>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</si>
  <si>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</si>
  <si>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</si>
  <si>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</si>
  <si>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</si>
  <si>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</si>
  <si>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</si>
  <si>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</si>
  <si>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</si>
  <si>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</si>
  <si>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</si>
  <si>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</si>
  <si>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</si>
  <si>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</si>
  <si>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</si>
  <si>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</si>
  <si>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</si>
  <si>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</si>
  <si>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</si>
  <si>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</si>
  <si>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</si>
  <si>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</si>
  <si>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</si>
  <si>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</si>
  <si>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</si>
  <si>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</si>
  <si>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</si>
  <si>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</si>
  <si>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</si>
  <si>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</si>
  <si>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</si>
  <si>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</si>
  <si>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</si>
  <si>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</si>
  <si>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</si>
  <si>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</si>
  <si>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</si>
  <si>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</si>
  <si>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</si>
  <si>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</si>
  <si>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</si>
  <si>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</si>
  <si>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</si>
  <si>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</si>
  <si>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</si>
  <si>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</si>
  <si>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</si>
  <si>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</si>
  <si>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</si>
  <si>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</si>
  <si>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</si>
  <si>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</si>
  <si>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</si>
  <si>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</si>
  <si>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</si>
  <si>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</si>
  <si>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</si>
  <si>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</si>
  <si>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</si>
  <si>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</si>
  <si>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</si>
  <si>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</si>
  <si>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</si>
  <si>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</si>
  <si>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</si>
  <si>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</si>
  <si>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</si>
  <si>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</si>
  <si>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</si>
  <si>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</si>
  <si>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</si>
  <si>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</si>
  <si>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</si>
  <si>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</si>
  <si>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</si>
  <si>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</si>
  <si>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</si>
  <si>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</si>
  <si>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</si>
  <si>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</si>
  <si>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</si>
  <si>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</si>
  <si>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</si>
  <si>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</si>
  <si>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</si>
  <si>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</si>
  <si>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</si>
  <si>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</si>
  <si>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</si>
  <si>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</si>
  <si>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</si>
  <si>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</si>
  <si>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</si>
  <si>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</si>
  <si>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</si>
  <si>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</si>
  <si>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</si>
  <si>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</si>
  <si>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</si>
  <si>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</si>
  <si>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</si>
  <si>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</si>
  <si>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</si>
  <si>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</si>
  <si>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</si>
  <si>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</si>
  <si>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</si>
  <si>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</si>
  <si>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</si>
  <si>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</si>
  <si>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</si>
  <si>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</si>
  <si>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</si>
  <si>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</si>
  <si>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</si>
  <si>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</si>
  <si>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</si>
  <si>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</si>
  <si>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</si>
  <si>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</si>
  <si>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</si>
  <si>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</si>
  <si>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</si>
  <si>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</si>
  <si>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</si>
  <si>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</si>
  <si>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</si>
  <si>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</si>
  <si>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</si>
  <si>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</si>
  <si>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</si>
  <si>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</si>
  <si>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</si>
  <si>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</si>
  <si>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</si>
  <si>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</si>
  <si>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</si>
  <si>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</si>
  <si>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</si>
  <si>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</si>
  <si>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</si>
  <si>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</si>
  <si>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</si>
  <si>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</si>
  <si>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</si>
  <si>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</si>
  <si>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</si>
  <si>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</si>
  <si>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</si>
  <si>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</si>
  <si>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</si>
  <si>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</si>
  <si>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</si>
  <si>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</si>
  <si>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</si>
  <si>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</si>
  <si>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</si>
  <si>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</si>
  <si>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</si>
  <si>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</si>
  <si>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</si>
  <si>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</si>
  <si>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</si>
  <si>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</si>
  <si>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</si>
  <si>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</si>
  <si>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</si>
  <si>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</si>
  <si>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</si>
  <si>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</si>
  <si>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</si>
  <si>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</si>
  <si>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</si>
  <si>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</si>
  <si>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</si>
  <si>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</si>
  <si>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</si>
  <si>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</si>
  <si>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</si>
  <si>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</si>
  <si>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</si>
  <si>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</si>
  <si>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</si>
  <si>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</si>
  <si>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</si>
  <si>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</si>
  <si>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</si>
  <si>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</si>
  <si>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</si>
  <si>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</si>
  <si>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</si>
  <si>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</si>
  <si>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</si>
  <si>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</si>
  <si>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</si>
  <si>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</si>
  <si>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</si>
  <si>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</si>
  <si>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</si>
  <si>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</si>
  <si>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</si>
  <si>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</si>
  <si>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</si>
  <si>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</si>
  <si>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</si>
  <si>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</si>
  <si>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</si>
  <si>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</si>
  <si>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</si>
  <si>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</si>
  <si>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</si>
  <si>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</si>
  <si>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</si>
  <si>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</si>
  <si>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</si>
  <si>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</si>
  <si>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</si>
  <si>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</si>
  <si>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</si>
  <si>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</si>
  <si>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</si>
  <si>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</si>
  <si>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</si>
  <si>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</si>
  <si>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</si>
  <si>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</si>
  <si>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</si>
  <si>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</si>
  <si>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</si>
  <si>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</si>
  <si>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</si>
  <si>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</si>
  <si>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</si>
  <si>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</si>
  <si>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</si>
  <si>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</si>
  <si>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</si>
  <si>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</si>
  <si>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</si>
  <si>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</si>
  <si>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</si>
  <si>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</si>
  <si>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</si>
  <si>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</si>
  <si>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</si>
  <si>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</si>
  <si>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</si>
  <si>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</si>
  <si>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</si>
  <si>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</si>
  <si>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</si>
  <si>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</si>
  <si>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</si>
  <si>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</si>
  <si>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</si>
  <si>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</si>
  <si>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</si>
  <si>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</si>
  <si>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</si>
  <si>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</si>
  <si>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</si>
  <si>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</si>
  <si>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</si>
  <si>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</si>
  <si>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</si>
  <si>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</si>
  <si>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</si>
  <si>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</si>
  <si>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</si>
  <si>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</si>
  <si>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</si>
  <si>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</si>
  <si>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</si>
  <si>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</si>
  <si>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</si>
  <si>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</si>
  <si>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</si>
  <si>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</si>
  <si>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</si>
  <si>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</si>
  <si>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</si>
  <si>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</si>
  <si>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</si>
  <si>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</si>
  <si>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</si>
  <si>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</si>
  <si>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</si>
  <si>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</si>
  <si>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</si>
  <si>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</si>
  <si>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</si>
  <si>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</si>
  <si>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</si>
  <si>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</si>
  <si>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</si>
  <si>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</si>
  <si>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</si>
  <si>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</si>
  <si>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</si>
  <si>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</si>
  <si>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</si>
  <si>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</si>
  <si>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</si>
  <si>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</si>
  <si>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</si>
  <si>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</si>
  <si>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</si>
  <si>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</si>
  <si>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</si>
  <si>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</si>
  <si>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</si>
  <si>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</si>
  <si>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</si>
  <si>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</si>
  <si>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</si>
  <si>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</si>
  <si>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</si>
  <si>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</si>
  <si>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</si>
  <si>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</si>
  <si>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</si>
  <si>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</si>
  <si>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</si>
  <si>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</si>
  <si>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</si>
  <si>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</si>
  <si>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</si>
  <si>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</si>
  <si>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</si>
  <si>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</si>
  <si>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</si>
  <si>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</si>
  <si>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</si>
  <si>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</si>
  <si>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</si>
  <si>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</si>
  <si>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</si>
  <si>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</si>
  <si>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</si>
  <si>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</si>
  <si>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</si>
  <si>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</si>
  <si>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</si>
  <si>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</si>
  <si>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</si>
  <si>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</si>
  <si>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</si>
  <si>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</si>
  <si>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</si>
  <si>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</si>
  <si>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</si>
  <si>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</si>
  <si>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</si>
  <si>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</si>
  <si>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</si>
  <si>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</si>
  <si>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</si>
  <si>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</si>
  <si>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</si>
  <si>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</si>
  <si>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</si>
  <si>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</si>
  <si>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</si>
  <si>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</si>
  <si>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</si>
  <si>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</si>
  <si>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</si>
  <si>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</si>
  <si>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</si>
  <si>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</si>
  <si>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</si>
  <si>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</si>
  <si>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</si>
  <si>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</si>
  <si>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</si>
  <si>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</si>
  <si>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</si>
  <si>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</si>
  <si>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</si>
  <si>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</si>
  <si>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</si>
  <si>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</si>
  <si>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</si>
  <si>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</si>
  <si>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</si>
  <si>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</si>
  <si>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</si>
  <si>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</si>
  <si>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</si>
  <si>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</si>
  <si>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</si>
  <si>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</si>
  <si>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</si>
  <si>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</si>
  <si>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</si>
  <si>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</si>
  <si>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</si>
  <si>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</si>
  <si>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</si>
  <si>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</si>
  <si>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</si>
  <si>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</si>
  <si>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</si>
  <si>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</si>
  <si>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</si>
  <si>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</si>
  <si>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</si>
  <si>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</si>
  <si>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</si>
  <si>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</si>
  <si>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</si>
  <si>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</si>
  <si>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</si>
  <si>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</si>
  <si>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</si>
  <si>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</si>
  <si>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</si>
  <si>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</si>
  <si>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</si>
  <si>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</si>
  <si>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</si>
  <si>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</si>
  <si>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</si>
  <si>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</si>
  <si>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</si>
  <si>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</si>
  <si>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</si>
  <si>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</si>
  <si>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</si>
  <si>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</si>
  <si>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</si>
  <si>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</si>
  <si>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</si>
  <si>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</si>
  <si>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</si>
  <si>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</si>
  <si>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</si>
  <si>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</si>
  <si>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</si>
  <si>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</si>
  <si>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</si>
  <si>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</si>
  <si>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</si>
  <si>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</si>
  <si>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</si>
  <si>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</si>
  <si>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</si>
  <si>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</si>
  <si>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</si>
  <si>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</si>
  <si>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</si>
  <si>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</si>
  <si>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</si>
  <si>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</si>
  <si>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</si>
  <si>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</si>
  <si>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</si>
  <si>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</si>
  <si>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</si>
  <si>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</si>
  <si>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</si>
  <si>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</si>
  <si>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</si>
  <si>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</si>
  <si>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</si>
  <si>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</si>
  <si>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</si>
  <si>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</si>
  <si>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</si>
  <si>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</si>
  <si>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</si>
  <si>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</si>
  <si>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</si>
  <si>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</si>
  <si>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</si>
  <si>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</si>
  <si>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</si>
  <si>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</si>
  <si>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</si>
  <si>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</si>
  <si>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</si>
  <si>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</si>
  <si>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</si>
  <si>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</si>
  <si>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</si>
  <si>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</si>
  <si>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</si>
  <si>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</si>
  <si>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</si>
  <si>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</si>
  <si>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</si>
  <si>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</si>
  <si>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</si>
  <si>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</si>
  <si>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</si>
  <si>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</si>
  <si>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</si>
  <si>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</si>
  <si>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</si>
  <si>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</si>
  <si>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</si>
  <si>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</si>
  <si>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</si>
  <si>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</si>
  <si>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</si>
  <si>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</si>
  <si>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</si>
  <si>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</si>
  <si>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</si>
  <si>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</si>
  <si>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</si>
  <si>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</si>
  <si>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</si>
  <si>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</si>
  <si>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</si>
  <si>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</si>
  <si>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</si>
  <si>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</si>
  <si>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</si>
  <si>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</si>
  <si>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</si>
  <si>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</si>
  <si>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</si>
  <si>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</si>
  <si>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</si>
  <si>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</si>
  <si>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</si>
  <si>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</si>
  <si>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</si>
  <si>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</si>
  <si>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</si>
  <si>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</si>
  <si>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</si>
  <si>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</si>
  <si>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</si>
  <si>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</si>
  <si>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</si>
  <si>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</si>
  <si>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</si>
  <si>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</si>
  <si>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</si>
  <si>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</si>
  <si>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</si>
  <si>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</si>
  <si>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</si>
  <si>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</si>
  <si>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</si>
  <si>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</si>
  <si>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</si>
  <si>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</si>
  <si>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</si>
  <si>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</si>
  <si>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</si>
  <si>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</si>
  <si>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</si>
  <si>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</si>
  <si>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</si>
  <si>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</si>
  <si>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</si>
  <si>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</si>
  <si>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</si>
  <si>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</si>
  <si>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</si>
  <si>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</si>
  <si>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</si>
  <si>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</si>
  <si>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</si>
  <si>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</si>
  <si>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</si>
  <si>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</si>
  <si>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</si>
  <si>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</si>
  <si>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</si>
  <si>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</si>
  <si>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</si>
  <si>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</si>
  <si>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</si>
  <si>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</si>
  <si>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</si>
  <si>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</si>
  <si>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</si>
  <si>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</si>
  <si>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</si>
  <si>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</si>
  <si>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</si>
  <si>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</si>
  <si>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</si>
  <si>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</si>
  <si>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</si>
  <si>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</si>
  <si>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</si>
  <si>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</si>
  <si>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</si>
  <si>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</si>
  <si>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</si>
  <si>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</si>
  <si>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</si>
  <si>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</si>
  <si>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</si>
  <si>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</si>
  <si>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</si>
  <si>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</si>
  <si>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</si>
  <si>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</si>
  <si>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</si>
  <si>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</si>
  <si>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</si>
  <si>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</si>
  <si>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</si>
  <si>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</si>
  <si>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</si>
  <si>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</si>
  <si>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</si>
  <si>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</si>
  <si>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</si>
  <si>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</si>
  <si>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</si>
  <si>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</si>
  <si>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</si>
  <si>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</si>
  <si>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</si>
  <si>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</si>
  <si>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</si>
  <si>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</si>
  <si>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</si>
  <si>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</si>
  <si>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</si>
  <si>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</si>
  <si>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</si>
  <si>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</si>
  <si>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</si>
  <si>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</si>
  <si>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</si>
  <si>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</si>
  <si>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</si>
  <si>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</si>
  <si>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</si>
  <si>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</si>
  <si>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</si>
  <si>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</si>
  <si>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</si>
  <si>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</si>
  <si>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</si>
  <si>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</si>
  <si>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</si>
  <si>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</si>
  <si>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</si>
  <si>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</si>
  <si>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</si>
  <si>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</si>
  <si>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</si>
  <si>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</si>
  <si>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</si>
  <si>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</si>
  <si>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</si>
  <si>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</si>
  <si>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</si>
  <si>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</si>
  <si>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</si>
  <si>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</si>
  <si>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</si>
  <si>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</si>
  <si>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</si>
  <si>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</si>
  <si>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</si>
  <si>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</si>
  <si>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</si>
  <si>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</si>
  <si>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</si>
  <si>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</si>
  <si>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</si>
  <si>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</si>
  <si>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</si>
  <si>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</si>
  <si>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</si>
  <si>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</si>
  <si>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</si>
  <si>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</si>
  <si>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</si>
  <si>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</si>
  <si>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</si>
  <si>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</si>
  <si>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</si>
  <si>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</si>
  <si>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</si>
  <si>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</si>
  <si>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</si>
  <si>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</si>
  <si>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</si>
  <si>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</si>
  <si>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</si>
  <si>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</si>
  <si>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</si>
  <si>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</si>
  <si>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</si>
  <si>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</si>
  <si>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</si>
  <si>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</si>
  <si>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</si>
  <si>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</si>
  <si>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</si>
  <si>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</si>
  <si>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</si>
  <si>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</si>
  <si>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</si>
  <si>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</si>
  <si>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</si>
  <si>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</si>
  <si>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</si>
  <si>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</si>
  <si>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</si>
  <si>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</si>
  <si>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</si>
  <si>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</si>
  <si>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</si>
  <si>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</si>
  <si>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</si>
  <si>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</si>
  <si>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</si>
  <si>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</si>
  <si>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</si>
  <si>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</si>
  <si>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</si>
  <si>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</si>
  <si>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</si>
  <si>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</si>
  <si>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</si>
  <si>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</si>
  <si>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</si>
  <si>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</si>
  <si>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</si>
  <si>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</si>
  <si>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</si>
  <si>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</si>
  <si>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</si>
  <si>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</si>
  <si>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</si>
  <si>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</si>
  <si>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</si>
  <si>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</si>
  <si>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</si>
  <si>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</si>
  <si>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</si>
  <si>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</si>
  <si>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</si>
  <si>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</si>
  <si>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</si>
  <si>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</si>
  <si>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</si>
  <si>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</si>
  <si>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</si>
  <si>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</si>
  <si>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</si>
  <si>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</si>
  <si>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</si>
  <si>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</si>
  <si>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</si>
  <si>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</si>
  <si>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</si>
  <si>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</si>
  <si>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</si>
  <si>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</si>
  <si>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</si>
  <si>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</si>
  <si>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</si>
  <si>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</si>
  <si>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</si>
  <si>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</si>
  <si>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</si>
  <si>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</si>
  <si>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</si>
  <si>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</si>
  <si>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</si>
  <si>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</si>
  <si>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</si>
  <si>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</si>
  <si>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</si>
  <si>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</si>
  <si>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</si>
  <si>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</si>
  <si>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</si>
  <si>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</si>
  <si>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</si>
  <si>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</si>
  <si>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</si>
  <si>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</si>
  <si>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</si>
  <si>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</si>
  <si>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</si>
  <si>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</si>
  <si>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</si>
  <si>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</si>
  <si>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</si>
  <si>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</si>
  <si>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</si>
  <si>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</si>
  <si>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</si>
  <si>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</si>
  <si>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</si>
  <si>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</si>
  <si>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</si>
  <si>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</si>
  <si>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</si>
  <si>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</si>
  <si>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</si>
  <si>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</si>
  <si>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</si>
  <si>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</si>
  <si>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</si>
  <si>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</si>
  <si>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</si>
  <si>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</si>
  <si>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</si>
  <si>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</si>
  <si>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</si>
  <si>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</si>
  <si>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</si>
  <si>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</si>
  <si>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</si>
  <si>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</si>
  <si>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</si>
  <si>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</si>
  <si>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</si>
  <si>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</si>
  <si>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</si>
  <si>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</si>
  <si>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</si>
  <si>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</si>
  <si>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</si>
  <si>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</si>
  <si>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</si>
  <si>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</si>
  <si>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</si>
  <si>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</si>
  <si>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</si>
  <si>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</si>
  <si>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</si>
  <si>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</si>
  <si>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</si>
  <si>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</si>
  <si>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</si>
  <si>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</si>
  <si>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</si>
  <si>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</si>
  <si>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</si>
  <si>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</si>
  <si>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</si>
  <si>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</si>
  <si>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</si>
  <si>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</si>
  <si>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</si>
  <si>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</si>
  <si>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</si>
  <si>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</si>
  <si>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</si>
  <si>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</si>
  <si>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</si>
  <si>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</si>
  <si>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</si>
  <si>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</si>
  <si>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</si>
  <si>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</si>
  <si>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</si>
  <si>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</si>
  <si>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</si>
  <si>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</si>
  <si>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</si>
  <si>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</si>
  <si>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</si>
  <si>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</si>
  <si>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</si>
  <si>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</si>
  <si>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</si>
  <si>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</si>
  <si>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</si>
  <si>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</si>
  <si>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</si>
  <si>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</si>
  <si>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</si>
  <si>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</si>
  <si>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</si>
  <si>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</si>
  <si>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</si>
  <si>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</si>
  <si>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</si>
  <si>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</si>
  <si>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</si>
  <si>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</si>
  <si>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</si>
  <si>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</si>
  <si>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</si>
  <si>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</si>
  <si>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</si>
  <si>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</si>
  <si>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</si>
  <si>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</si>
  <si>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</si>
  <si>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</si>
  <si>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</si>
  <si>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</si>
  <si>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</si>
  <si>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</si>
  <si>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</si>
  <si>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</si>
  <si>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</si>
  <si>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</si>
  <si>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</si>
  <si>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</si>
  <si>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</si>
  <si>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</si>
  <si>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</si>
  <si>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</si>
  <si>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</si>
  <si>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</si>
  <si>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</si>
  <si>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</si>
  <si>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</si>
  <si>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</si>
  <si>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</si>
  <si>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</si>
  <si>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</si>
  <si>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</si>
  <si>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</si>
  <si>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</si>
  <si>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</si>
  <si>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</si>
  <si>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</si>
  <si>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</si>
  <si>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</si>
  <si>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</si>
  <si>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</si>
  <si>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</si>
  <si>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</si>
  <si>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</si>
  <si>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</si>
  <si>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</si>
  <si>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</si>
  <si>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</si>
  <si>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</si>
  <si>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</si>
  <si>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</si>
  <si>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</si>
  <si>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</si>
  <si>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</si>
  <si>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</si>
  <si>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</si>
  <si>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</si>
  <si>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</si>
  <si>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</si>
  <si>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</si>
  <si>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</si>
  <si>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</si>
  <si>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</si>
  <si>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</si>
  <si>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</si>
  <si>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</si>
  <si>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</si>
  <si>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</si>
  <si>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</si>
  <si>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</si>
  <si>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</si>
  <si>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</si>
  <si>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</si>
  <si>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</si>
  <si>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</si>
  <si>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</si>
  <si>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</si>
  <si>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</si>
  <si>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</si>
  <si>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</si>
  <si>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</si>
  <si>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</si>
  <si>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</si>
  <si>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</si>
  <si>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</si>
  <si>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</si>
  <si>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</si>
  <si>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</si>
  <si>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</si>
  <si>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</si>
  <si>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</si>
  <si>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</si>
  <si>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</si>
  <si>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</si>
  <si>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</si>
  <si>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</si>
  <si>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</si>
  <si>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</si>
  <si>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</si>
  <si>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</si>
  <si>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</si>
  <si>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</si>
  <si>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</si>
  <si>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</si>
  <si>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</si>
  <si>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</si>
  <si>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</si>
  <si>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</si>
  <si>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</si>
  <si>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</si>
  <si>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</si>
  <si>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</si>
  <si>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</si>
  <si>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</si>
  <si>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</si>
  <si>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</si>
  <si>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</si>
  <si>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</si>
  <si>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</si>
  <si>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</si>
  <si>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</si>
  <si>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</si>
  <si>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</si>
  <si>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</si>
  <si>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</si>
  <si>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</si>
  <si>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</si>
  <si>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</si>
  <si>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</si>
  <si>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</si>
  <si>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</si>
  <si>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</si>
  <si>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</si>
  <si>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</si>
  <si>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</si>
  <si>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</si>
  <si>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</si>
  <si>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</si>
  <si>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</si>
  <si>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</si>
  <si>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</si>
  <si>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</si>
  <si>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</si>
  <si>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</si>
  <si>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</si>
  <si>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</si>
  <si>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</si>
  <si>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</si>
  <si>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</si>
  <si>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</si>
  <si>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</si>
  <si>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</si>
  <si>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</si>
  <si>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</si>
  <si>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</si>
  <si>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</si>
  <si>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</si>
  <si>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</si>
  <si>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</si>
  <si>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</si>
  <si>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</si>
  <si>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</si>
  <si>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</si>
  <si>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</si>
  <si>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</si>
  <si>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</si>
  <si>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</si>
  <si>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</si>
  <si>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</si>
  <si>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</si>
  <si>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</si>
  <si>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</si>
  <si>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</si>
  <si>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</si>
  <si>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</si>
  <si>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</si>
  <si>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</si>
  <si>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</si>
  <si>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</si>
  <si>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</si>
  <si>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</si>
  <si>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</si>
  <si>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</si>
  <si>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</si>
  <si>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</si>
  <si>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</si>
  <si>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</si>
  <si>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</si>
  <si>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</si>
  <si>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</si>
  <si>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</si>
  <si>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</si>
  <si>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</si>
  <si>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</si>
  <si>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</si>
  <si>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</si>
  <si>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</si>
  <si>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</si>
  <si>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</si>
  <si>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</si>
  <si>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</si>
  <si>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</si>
  <si>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</si>
  <si>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</si>
  <si>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</si>
  <si>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</si>
  <si>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</si>
  <si>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</si>
  <si>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</si>
  <si>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</si>
  <si>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</si>
  <si>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</si>
  <si>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</si>
  <si>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</si>
  <si>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</si>
  <si>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</si>
  <si>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</si>
  <si>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</si>
  <si>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</si>
  <si>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</si>
  <si>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</si>
  <si>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</si>
  <si>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</si>
  <si>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</si>
  <si>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</si>
  <si>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</si>
  <si>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</si>
  <si>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</si>
  <si>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</si>
  <si>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</si>
  <si>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</si>
  <si>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</si>
  <si>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</si>
  <si>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</si>
  <si>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</si>
  <si>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</si>
  <si>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</si>
  <si>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</si>
  <si>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</si>
  <si>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</si>
  <si>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</si>
  <si>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</si>
  <si>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</si>
  <si>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</si>
  <si>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</si>
  <si>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</si>
  <si>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</si>
  <si>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</si>
  <si>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</si>
  <si>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</si>
  <si>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</si>
  <si>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</si>
  <si>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</si>
  <si>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</si>
  <si>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</si>
  <si>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</si>
  <si>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</si>
  <si>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</si>
  <si>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</si>
  <si>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</si>
  <si>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</si>
  <si>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</si>
  <si>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</si>
  <si>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</si>
  <si>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</si>
  <si>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</si>
  <si>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</si>
  <si>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</si>
  <si>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</si>
  <si>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</si>
  <si>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</si>
  <si>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</si>
  <si>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</si>
  <si>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</si>
  <si>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</si>
  <si>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</si>
  <si>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</si>
  <si>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</si>
  <si>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</si>
  <si>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</si>
  <si>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</si>
  <si>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</si>
  <si>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</si>
  <si>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</si>
  <si>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</si>
  <si>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</si>
  <si>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</si>
  <si>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</si>
  <si>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</si>
  <si>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</si>
  <si>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</si>
  <si>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</si>
  <si>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</si>
  <si>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</si>
  <si>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</si>
  <si>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</si>
  <si>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</si>
  <si>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</si>
  <si>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</si>
  <si>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</si>
  <si>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</si>
  <si>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</si>
  <si>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</si>
  <si>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</si>
  <si>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</si>
  <si>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</si>
  <si>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</si>
  <si>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</si>
  <si>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</si>
  <si>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</si>
  <si>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</si>
  <si>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</si>
  <si>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</si>
  <si>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</si>
  <si>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</si>
  <si>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</si>
  <si>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</si>
  <si>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</si>
  <si>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</si>
  <si>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</si>
  <si>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</si>
  <si>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</si>
  <si>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</si>
  <si>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</si>
  <si>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</si>
  <si>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</si>
  <si>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</si>
  <si>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</si>
  <si>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</si>
  <si>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</si>
  <si>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</si>
  <si>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</si>
  <si>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</si>
  <si>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</si>
  <si>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</si>
  <si>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</si>
  <si>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</si>
  <si>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</si>
  <si>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</si>
  <si>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</si>
  <si>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</si>
  <si>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</si>
  <si>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</si>
  <si>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</si>
  <si>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</si>
  <si>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</si>
  <si>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</si>
  <si>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</si>
  <si>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</si>
  <si>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</si>
  <si>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</si>
  <si>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</si>
  <si>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</si>
  <si>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</si>
  <si>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</si>
  <si>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</si>
  <si>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</si>
  <si>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</si>
  <si>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</si>
  <si>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</si>
  <si>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</si>
  <si>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</si>
  <si>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</si>
  <si>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</si>
  <si>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</si>
  <si>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</si>
  <si>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</si>
  <si>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</si>
  <si>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</si>
  <si>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</si>
  <si>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</si>
  <si>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</si>
  <si>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</si>
  <si>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</si>
  <si>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</si>
  <si>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</si>
  <si>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</si>
  <si>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</si>
  <si>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</si>
  <si>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</si>
  <si>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</si>
  <si>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</si>
  <si>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</si>
  <si>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</si>
  <si>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</si>
  <si>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</si>
  <si>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</si>
  <si>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</si>
  <si>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</si>
  <si>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</si>
  <si>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</si>
  <si>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</si>
  <si>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</si>
  <si>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</si>
  <si>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</si>
  <si>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</si>
  <si>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</si>
  <si>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</si>
  <si>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</si>
  <si>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</si>
  <si>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</si>
  <si>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</si>
  <si>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</si>
  <si>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</si>
  <si>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</si>
  <si>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</si>
  <si>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</si>
  <si>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</si>
  <si>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</si>
  <si>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</si>
  <si>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</si>
  <si>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</si>
  <si>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</si>
  <si>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</si>
  <si>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</si>
  <si>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</si>
  <si>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</si>
  <si>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</si>
  <si>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</si>
  <si>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</si>
  <si>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</si>
  <si>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</si>
  <si>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</si>
  <si>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</si>
  <si>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</si>
  <si>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</si>
  <si>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</si>
  <si>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</si>
  <si>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</si>
  <si>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</si>
  <si>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</si>
  <si>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</si>
  <si>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</si>
  <si>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</si>
  <si>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</si>
  <si>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</si>
  <si>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</si>
  <si>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</si>
  <si>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</si>
  <si>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</si>
  <si>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</si>
  <si>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</si>
  <si>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</si>
  <si>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</si>
  <si>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</si>
  <si>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</si>
  <si>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</si>
  <si>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</si>
  <si>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</si>
  <si>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</si>
  <si>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</si>
  <si>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</si>
  <si>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</si>
  <si>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</si>
  <si>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</si>
  <si>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</si>
  <si>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</si>
  <si>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</si>
  <si>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</si>
  <si>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</si>
  <si>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</si>
  <si>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</si>
  <si>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</si>
  <si>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</si>
  <si>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</si>
  <si>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</si>
  <si>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</si>
  <si>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</si>
  <si>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</si>
  <si>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</si>
  <si>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</si>
  <si>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</si>
  <si>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</si>
  <si>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</si>
  <si>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</si>
  <si>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</si>
  <si>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</si>
  <si>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</si>
  <si>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</si>
  <si>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</si>
  <si>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</si>
  <si>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</si>
  <si>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</si>
  <si>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</si>
  <si>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</si>
  <si>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</si>
  <si>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</si>
  <si>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</si>
  <si>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</si>
  <si>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</si>
  <si>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</si>
  <si>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</si>
  <si>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</si>
  <si>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</si>
  <si>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</si>
  <si>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</si>
  <si>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</si>
  <si>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</si>
  <si>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</si>
  <si>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</si>
  <si>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</si>
  <si>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</si>
  <si>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</si>
  <si>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</si>
  <si>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</si>
  <si>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</si>
  <si>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</si>
  <si>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</si>
  <si>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</si>
  <si>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</si>
  <si>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</si>
  <si>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</si>
  <si>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</si>
  <si>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</si>
  <si>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</si>
  <si>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</si>
  <si>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</si>
  <si>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</si>
  <si>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</si>
  <si>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</si>
  <si>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</si>
  <si>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</si>
  <si>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</si>
  <si>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</si>
  <si>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</si>
  <si>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</si>
  <si>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</si>
  <si>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</si>
  <si>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</si>
  <si>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</si>
  <si>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</si>
  <si>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</si>
  <si>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</si>
  <si>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</si>
  <si>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</si>
  <si>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</si>
  <si>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</si>
  <si>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</si>
  <si>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</si>
  <si>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</si>
  <si>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</si>
  <si>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</si>
  <si>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</si>
  <si>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</si>
  <si>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</si>
  <si>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</si>
  <si>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</si>
  <si>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</si>
  <si>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</si>
  <si>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</si>
  <si>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</si>
  <si>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</si>
  <si>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</si>
  <si>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</si>
  <si>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</si>
  <si>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</si>
  <si>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</si>
  <si>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</si>
  <si>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</si>
  <si>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</si>
  <si>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</si>
  <si>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</si>
  <si>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</si>
  <si>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</si>
  <si>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</si>
  <si>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</si>
  <si>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</si>
  <si>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</si>
  <si>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</si>
  <si>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</si>
  <si>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</si>
  <si>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</si>
  <si>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</si>
  <si>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</si>
  <si>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</si>
  <si>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</si>
  <si>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</si>
  <si>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</si>
  <si>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</si>
  <si>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</si>
  <si>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</si>
  <si>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</si>
  <si>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</si>
  <si>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</si>
  <si>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</si>
  <si>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</si>
  <si>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</si>
  <si>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</si>
  <si>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</si>
  <si>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</si>
  <si>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</si>
  <si>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</si>
  <si>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</si>
  <si>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</si>
  <si>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</si>
  <si>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</si>
  <si>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</si>
  <si>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</si>
  <si>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</si>
  <si>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</si>
  <si>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</si>
  <si>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</si>
  <si>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</si>
  <si>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</si>
  <si>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</si>
  <si>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</si>
  <si>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</si>
  <si>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</si>
  <si>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</si>
  <si>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</si>
  <si>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</si>
  <si>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</si>
  <si>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</si>
  <si>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</si>
  <si>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</si>
  <si>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</si>
  <si>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</si>
  <si>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</si>
  <si>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</si>
  <si>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</si>
  <si>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</si>
  <si>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</si>
  <si>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</si>
  <si>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</si>
  <si>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</si>
  <si>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</si>
  <si>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</si>
  <si>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</si>
  <si>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</si>
  <si>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</si>
  <si>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</si>
  <si>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</si>
  <si>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</si>
  <si>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</si>
  <si>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</si>
  <si>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</si>
  <si>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</si>
  <si>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</si>
  <si>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</si>
  <si>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</si>
  <si>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</si>
  <si>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</si>
  <si>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</si>
  <si>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</si>
  <si>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</si>
  <si>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</si>
  <si>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</si>
  <si>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</si>
  <si>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</si>
  <si>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</si>
  <si>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</si>
  <si>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</si>
  <si>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</si>
  <si>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</si>
  <si>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</si>
  <si>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</si>
  <si>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</si>
  <si>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</si>
  <si>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</si>
  <si>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</si>
  <si>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</si>
  <si>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</si>
  <si>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</si>
  <si>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</si>
  <si>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</si>
  <si>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</si>
  <si>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</si>
  <si>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</si>
  <si>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</si>
  <si>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</si>
  <si>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</si>
  <si>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</si>
  <si>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</si>
  <si>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</si>
  <si>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</si>
  <si>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</si>
  <si>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</si>
  <si>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</si>
  <si>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</si>
  <si>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</si>
  <si>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</si>
  <si>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</si>
  <si>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</si>
  <si>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</si>
  <si>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</si>
  <si>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</si>
  <si>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</si>
  <si>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</si>
  <si>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</si>
  <si>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</si>
  <si>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</si>
  <si>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</si>
  <si>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</si>
  <si>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</si>
  <si>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</si>
  <si>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</si>
  <si>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</si>
  <si>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</si>
  <si>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</si>
  <si>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</si>
  <si>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</si>
  <si>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</si>
  <si>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</si>
  <si>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</si>
  <si>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</si>
  <si>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</si>
  <si>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</si>
  <si>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</si>
  <si>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</si>
  <si>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</si>
  <si>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</si>
  <si>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</si>
  <si>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</si>
  <si>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</si>
  <si>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</si>
  <si>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</si>
  <si>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</si>
  <si>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</si>
  <si>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</si>
  <si>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</si>
  <si>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</si>
  <si>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</si>
  <si>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</si>
  <si>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</si>
  <si>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</si>
  <si>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</si>
  <si>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</si>
  <si>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</si>
  <si>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</si>
  <si>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</si>
  <si>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</si>
  <si>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</si>
  <si>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</si>
  <si>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</si>
  <si>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</si>
  <si>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</si>
  <si>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</si>
  <si>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</si>
  <si>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</si>
  <si>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</si>
  <si>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</si>
  <si>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</si>
  <si>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</si>
  <si>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</si>
  <si>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</si>
  <si>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</si>
  <si>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</si>
  <si>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</si>
  <si>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</si>
  <si>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</si>
  <si>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</si>
  <si>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</si>
  <si>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</si>
  <si>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</si>
  <si>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</si>
  <si>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</si>
  <si>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</si>
  <si>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</si>
  <si>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</si>
  <si>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</si>
  <si>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</si>
  <si>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</si>
  <si>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</si>
  <si>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</si>
  <si>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</si>
  <si>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</si>
  <si>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</si>
  <si>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</si>
  <si>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</si>
  <si>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</si>
  <si>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</si>
  <si>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</si>
  <si>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</si>
  <si>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</si>
  <si>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</si>
  <si>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</si>
  <si>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</si>
  <si>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</si>
  <si>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</si>
  <si>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</si>
  <si>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</si>
  <si>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</si>
  <si>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</si>
  <si>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</si>
  <si>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</si>
  <si>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</si>
  <si>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</si>
  <si>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</si>
  <si>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</si>
  <si>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</si>
  <si>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</si>
  <si>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</si>
  <si>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</si>
  <si>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</si>
  <si>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</si>
  <si>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</si>
  <si>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</si>
  <si>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</si>
  <si>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</si>
  <si>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</si>
  <si>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</si>
  <si>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</si>
  <si>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</si>
  <si>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</si>
  <si>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</si>
  <si>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</si>
  <si>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</si>
  <si>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</si>
  <si>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</si>
  <si>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</si>
  <si>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</si>
  <si>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</si>
  <si>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</si>
  <si>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</si>
  <si>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</si>
  <si>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</si>
  <si>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</si>
  <si>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</si>
  <si>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</si>
  <si>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</si>
  <si>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</si>
  <si>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</si>
  <si>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</si>
  <si>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</si>
  <si>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</si>
  <si>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</si>
  <si>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</si>
  <si>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</si>
  <si>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</si>
  <si>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</si>
  <si>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</si>
  <si>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</si>
  <si>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</si>
  <si>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</si>
  <si>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</si>
  <si>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</si>
  <si>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</si>
  <si>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</si>
  <si>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</si>
  <si>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</si>
  <si>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</si>
  <si>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</si>
  <si>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</si>
  <si>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</si>
  <si>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</si>
  <si>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</si>
  <si>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</si>
  <si>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</si>
  <si>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</si>
  <si>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</si>
  <si>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</si>
  <si>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</si>
  <si>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</si>
  <si>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</si>
  <si>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</si>
  <si>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</si>
  <si>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</si>
  <si>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</si>
  <si>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</si>
  <si>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</si>
  <si>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</si>
  <si>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</si>
  <si>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</si>
  <si>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</si>
  <si>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</si>
  <si>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</si>
  <si>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</si>
  <si>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</si>
  <si>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</si>
  <si>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</si>
  <si>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</si>
  <si>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</si>
  <si>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</si>
  <si>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</si>
  <si>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</si>
  <si>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</si>
  <si>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</si>
  <si>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</si>
  <si>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</si>
  <si>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</si>
  <si>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</si>
  <si>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</si>
  <si>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</si>
  <si>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</si>
  <si>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</si>
  <si>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</si>
  <si>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</si>
  <si>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</si>
  <si>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</si>
  <si>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</si>
  <si>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</si>
  <si>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</si>
  <si>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</si>
  <si>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</si>
  <si>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</si>
  <si>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</si>
  <si>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</si>
  <si>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</si>
  <si>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</si>
  <si>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</si>
  <si>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</si>
  <si>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</si>
  <si>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</si>
  <si>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</si>
  <si>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</si>
  <si>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</si>
  <si>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</si>
  <si>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</si>
  <si>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</si>
  <si>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</si>
  <si>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</si>
  <si>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</si>
  <si>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</si>
  <si>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</si>
  <si>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</si>
  <si>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</si>
  <si>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</si>
  <si>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</si>
  <si>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</si>
  <si>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</si>
  <si>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</si>
  <si>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</si>
  <si>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</si>
  <si>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</si>
  <si>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</si>
  <si>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</si>
  <si>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</si>
  <si>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</si>
  <si>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</si>
  <si>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</si>
  <si>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</si>
  <si>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</si>
  <si>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</si>
  <si>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</si>
  <si>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</si>
  <si>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</si>
  <si>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</si>
  <si>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</si>
  <si>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</si>
  <si>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</si>
  <si>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</si>
  <si>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</si>
  <si>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</si>
  <si>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</si>
  <si>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</si>
  <si>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</si>
  <si>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</si>
  <si>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</si>
  <si>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</si>
  <si>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</si>
  <si>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</si>
  <si>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</si>
  <si>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</si>
  <si>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</si>
  <si>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</si>
  <si>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</si>
  <si>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</si>
  <si>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</si>
  <si>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</si>
  <si>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</si>
  <si>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</si>
  <si>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</si>
  <si>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</si>
  <si>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</si>
  <si>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</si>
  <si>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</si>
  <si>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</si>
  <si>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</si>
  <si>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</si>
  <si>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</si>
  <si>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</si>
  <si>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</si>
  <si>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</si>
  <si>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</si>
  <si>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</si>
  <si>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</si>
  <si>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</si>
  <si>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</si>
  <si>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</si>
  <si>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</si>
  <si>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</si>
  <si>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</si>
  <si>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</si>
  <si>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</si>
  <si>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</si>
  <si>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</si>
  <si>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</si>
  <si>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</si>
  <si>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</si>
  <si>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</si>
  <si>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</si>
  <si>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</si>
  <si>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</si>
  <si>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</si>
  <si>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</si>
  <si>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</si>
  <si>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</si>
  <si>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</si>
  <si>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</si>
  <si>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</si>
  <si>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</si>
  <si>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</si>
  <si>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</si>
  <si>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</si>
  <si>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</si>
  <si>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</si>
  <si>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</si>
  <si>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</si>
  <si>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</si>
  <si>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</si>
  <si>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</si>
  <si>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</si>
  <si>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</si>
  <si>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</si>
  <si>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</si>
  <si>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</si>
  <si>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</si>
  <si>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</si>
  <si>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</si>
  <si>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</si>
  <si>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</si>
  <si>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</si>
  <si>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</si>
  <si>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</si>
  <si>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</si>
  <si>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</si>
  <si>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</si>
  <si>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</si>
  <si>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</si>
  <si>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</si>
  <si>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</si>
  <si>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</si>
  <si>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</si>
  <si>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</si>
  <si>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</si>
  <si>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</si>
  <si>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</si>
  <si>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</si>
  <si>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</si>
  <si>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</si>
  <si>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</si>
  <si>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</si>
  <si>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</si>
  <si>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</si>
  <si>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</si>
  <si>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</si>
  <si>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</si>
  <si>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</si>
  <si>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</si>
  <si>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</si>
  <si>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</si>
  <si>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</si>
  <si>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</si>
  <si>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</si>
  <si>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</si>
  <si>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</si>
  <si>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</si>
  <si>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</si>
  <si>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</si>
  <si>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</si>
  <si>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</si>
  <si>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</si>
  <si>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</si>
  <si>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</si>
  <si>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</si>
  <si>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</si>
  <si>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</si>
  <si>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</si>
  <si>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</si>
  <si>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</si>
  <si>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</si>
  <si>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</si>
  <si>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</si>
  <si>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</si>
  <si>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</si>
  <si>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</si>
  <si>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</si>
  <si>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</si>
  <si>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</si>
  <si>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</si>
  <si>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</si>
  <si>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</si>
  <si>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</si>
  <si>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</si>
  <si>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</si>
  <si>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</si>
  <si>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</si>
  <si>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</si>
  <si>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</si>
  <si>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</si>
  <si>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</si>
  <si>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</si>
  <si>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</si>
  <si>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</si>
  <si>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</si>
  <si>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</si>
  <si>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</si>
  <si>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</si>
  <si>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</si>
  <si>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</si>
  <si>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</si>
  <si>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</si>
  <si>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</si>
  <si>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</si>
  <si>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</si>
  <si>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</si>
  <si>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</si>
  <si>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</si>
  <si>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</si>
  <si>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</si>
  <si>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</si>
  <si>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</si>
  <si>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</si>
  <si>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</si>
  <si>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</si>
  <si>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</si>
  <si>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</si>
  <si>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</si>
  <si>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</si>
  <si>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</si>
  <si>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</si>
  <si>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</si>
  <si>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</si>
  <si>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</si>
  <si>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</si>
  <si>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</si>
  <si>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</si>
  <si>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</si>
  <si>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</si>
  <si>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</si>
  <si>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</si>
  <si>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</si>
  <si>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</si>
  <si>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</si>
  <si>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</si>
  <si>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</si>
  <si>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</si>
  <si>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</si>
  <si>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</si>
  <si>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</si>
  <si>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</si>
  <si>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</si>
  <si>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</si>
  <si>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</si>
  <si>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</si>
  <si>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</si>
  <si>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</si>
  <si>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</si>
  <si>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</si>
  <si>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</si>
  <si>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</si>
  <si>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</si>
  <si>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</si>
  <si>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</si>
  <si>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</si>
  <si>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</si>
  <si>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</si>
  <si>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</si>
  <si>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</si>
  <si>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</si>
  <si>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</si>
  <si>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</si>
  <si>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</si>
  <si>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</si>
  <si>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</si>
  <si>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</si>
  <si>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</si>
  <si>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</si>
  <si>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</si>
  <si>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</si>
  <si>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</si>
  <si>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</si>
  <si>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</si>
  <si>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</si>
  <si>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</si>
  <si>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</si>
  <si>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</si>
  <si>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</si>
  <si>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</si>
  <si>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</si>
  <si>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</si>
  <si>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</si>
  <si>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</si>
  <si>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</si>
  <si>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</si>
  <si>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</si>
  <si>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</si>
  <si>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</si>
  <si>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</si>
  <si>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</si>
  <si>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</si>
  <si>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</si>
  <si>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</si>
  <si>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</si>
  <si>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</si>
  <si>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</si>
  <si>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</si>
  <si>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</si>
  <si>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</si>
  <si>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</si>
  <si>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</si>
  <si>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</si>
  <si>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</si>
  <si>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</si>
  <si>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</si>
  <si>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</si>
  <si>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</si>
  <si>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</si>
  <si>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</si>
  <si>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</si>
  <si>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</si>
  <si>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</si>
  <si>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</si>
  <si>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</si>
  <si>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</si>
  <si>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</si>
  <si>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</si>
  <si>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</si>
  <si>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</si>
  <si>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</si>
  <si>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</si>
  <si>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</si>
  <si>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</si>
  <si>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</si>
  <si>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</si>
  <si>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</si>
  <si>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</si>
  <si>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</si>
  <si>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</si>
  <si>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</si>
  <si>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</si>
  <si>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</si>
  <si>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</si>
  <si>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</si>
  <si>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</si>
  <si>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</si>
  <si>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</si>
  <si>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</si>
  <si>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</si>
  <si>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</si>
  <si>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</si>
  <si>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</si>
  <si>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</si>
  <si>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</si>
  <si>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</si>
  <si>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</si>
  <si>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</si>
  <si>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</si>
  <si>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</si>
  <si>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</si>
  <si>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</si>
  <si>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</si>
  <si>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</si>
  <si>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</si>
  <si>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</si>
  <si>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</si>
  <si>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</si>
  <si>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</si>
  <si>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</si>
  <si>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</si>
  <si>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</si>
  <si>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</si>
  <si>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</si>
  <si>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</si>
  <si>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</si>
  <si>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</si>
  <si>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</si>
  <si>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</si>
  <si>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</si>
  <si>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</si>
  <si>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</si>
  <si>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</si>
  <si>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</si>
  <si>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</si>
  <si>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</si>
  <si>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</si>
  <si>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</si>
  <si>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</si>
  <si>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</si>
  <si>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</si>
  <si>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</si>
  <si>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</si>
  <si>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</si>
  <si>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</si>
  <si>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</si>
  <si>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</si>
  <si>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</si>
  <si>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</si>
  <si>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</si>
  <si>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</si>
  <si>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</si>
  <si>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</si>
  <si>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</si>
  <si>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</si>
  <si>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</si>
  <si>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</si>
  <si>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</si>
  <si>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</si>
  <si>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</si>
  <si>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</si>
  <si>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</si>
  <si>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</si>
  <si>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</si>
  <si>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</si>
  <si>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</si>
  <si>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</si>
  <si>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</si>
  <si>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</si>
  <si>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</si>
  <si>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</si>
  <si>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</si>
  <si>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</si>
  <si>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</si>
  <si>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</si>
  <si>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</si>
  <si>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</si>
  <si>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</si>
  <si>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</si>
  <si>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</si>
  <si>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</si>
  <si>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</si>
  <si>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</si>
  <si>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</si>
  <si>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</si>
  <si>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</si>
  <si>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</si>
  <si>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</si>
  <si>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</si>
  <si>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</si>
  <si>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</si>
  <si>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</si>
  <si>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</si>
  <si>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</si>
  <si>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</si>
  <si>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</si>
  <si>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</si>
  <si>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</si>
  <si>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</si>
  <si>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</si>
  <si>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</si>
  <si>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</si>
  <si>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</si>
  <si>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</si>
  <si>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</si>
  <si>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</si>
  <si>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</si>
  <si>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</si>
  <si>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</si>
  <si>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</si>
  <si>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</si>
  <si>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</si>
  <si>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</si>
  <si>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</si>
  <si>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</si>
  <si>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</si>
  <si>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</si>
  <si>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</si>
  <si>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</si>
  <si>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</si>
  <si>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</si>
  <si>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</si>
  <si>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</si>
  <si>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</si>
  <si>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</si>
  <si>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</si>
  <si>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</si>
  <si>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</si>
  <si>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</si>
  <si>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</si>
  <si>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</si>
  <si>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</si>
  <si>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</si>
  <si>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</si>
  <si>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</si>
  <si>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</si>
  <si>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</si>
  <si>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</si>
  <si>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</si>
  <si>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</si>
  <si>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</si>
  <si>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</si>
  <si>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</si>
  <si>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</si>
  <si>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</si>
  <si>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</si>
  <si>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</si>
  <si>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</si>
  <si>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</si>
  <si>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</si>
  <si>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</si>
  <si>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</si>
  <si>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</si>
  <si>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</si>
  <si>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</si>
  <si>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</si>
  <si>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</si>
  <si>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</si>
  <si>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</si>
  <si>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</si>
  <si>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</si>
  <si>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</si>
  <si>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</si>
  <si>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</si>
  <si>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</si>
  <si>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</si>
  <si>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</si>
  <si>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</si>
  <si>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</si>
  <si>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</si>
  <si>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</si>
  <si>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</si>
  <si>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</si>
  <si>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</si>
  <si>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</si>
  <si>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</si>
  <si>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</si>
  <si>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</si>
  <si>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</si>
  <si>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</si>
  <si>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</si>
  <si>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</si>
  <si>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</si>
  <si>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</si>
  <si>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</si>
  <si>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</si>
  <si>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</si>
  <si>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</si>
  <si>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</si>
  <si>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</si>
  <si>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</si>
  <si>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</si>
  <si>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</si>
  <si>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</si>
  <si>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</si>
  <si>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</si>
  <si>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</si>
  <si>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</si>
  <si>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</si>
  <si>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</si>
  <si>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</si>
  <si>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</si>
  <si>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</si>
  <si>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</si>
  <si>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</si>
  <si>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</si>
  <si>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</si>
  <si>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</si>
  <si>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</si>
  <si>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</si>
  <si>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</si>
  <si>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</si>
  <si>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</si>
  <si>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</si>
  <si>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</si>
  <si>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</si>
  <si>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</si>
  <si>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</si>
  <si>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</si>
  <si>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</si>
  <si>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</si>
  <si>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</si>
  <si>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</si>
  <si>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</si>
  <si>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</si>
  <si>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</si>
  <si>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</si>
  <si>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</si>
  <si>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</si>
  <si>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</si>
  <si>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</si>
  <si>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</si>
  <si>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</si>
  <si>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</si>
  <si>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</si>
  <si>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</si>
  <si>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</si>
  <si>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</si>
  <si>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</si>
  <si>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</si>
  <si>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</si>
  <si>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</si>
  <si>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</si>
  <si>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</si>
  <si>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</si>
  <si>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</si>
  <si>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</si>
  <si>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</si>
  <si>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</si>
  <si>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</si>
  <si>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</si>
  <si>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</si>
  <si>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</si>
  <si>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</si>
  <si>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</si>
  <si>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</si>
  <si>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</si>
  <si>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</si>
  <si>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</si>
  <si>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</si>
  <si>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</si>
  <si>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</si>
  <si>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</si>
  <si>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</si>
  <si>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</si>
  <si>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</si>
  <si>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</si>
  <si>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</si>
  <si>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</si>
  <si>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</si>
  <si>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</si>
  <si>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</si>
  <si>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</si>
  <si>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</si>
  <si>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</si>
  <si>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</si>
  <si>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</si>
  <si>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</si>
  <si>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</si>
  <si>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</si>
  <si>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</si>
  <si>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</si>
  <si>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</si>
  <si>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</si>
  <si>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</si>
  <si>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</si>
  <si>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</si>
  <si>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</si>
  <si>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</si>
  <si>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</si>
  <si>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</si>
  <si>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</si>
  <si>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</si>
  <si>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</si>
  <si>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</si>
  <si>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</si>
  <si>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</si>
  <si>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</si>
  <si>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</si>
  <si>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</si>
  <si>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</si>
  <si>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</si>
  <si>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</si>
  <si>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</si>
  <si>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</si>
  <si>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</si>
  <si>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</si>
  <si>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</si>
  <si>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</si>
  <si>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</si>
  <si>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</si>
  <si>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</si>
  <si>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</si>
  <si>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</si>
  <si>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</si>
  <si>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</si>
  <si>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</si>
  <si>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</si>
  <si>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</si>
  <si>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</si>
  <si>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</si>
  <si>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</si>
  <si>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</si>
  <si>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</si>
  <si>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</si>
  <si>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</si>
  <si>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</si>
  <si>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</si>
  <si>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</si>
  <si>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</si>
  <si>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</si>
  <si>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</si>
  <si>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</si>
  <si>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</si>
  <si>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</si>
  <si>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</si>
  <si>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</si>
  <si>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</si>
  <si>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</si>
  <si>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</si>
  <si>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</si>
  <si>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</si>
  <si>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</si>
  <si>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</si>
  <si>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</si>
  <si>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</si>
  <si>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</si>
  <si>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</si>
  <si>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</si>
  <si>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</si>
  <si>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</si>
  <si>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</si>
  <si>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</si>
  <si>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</si>
  <si>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</si>
  <si>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</si>
  <si>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</si>
  <si>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</si>
  <si>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</si>
  <si>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</si>
  <si>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</si>
  <si>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</si>
  <si>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</si>
  <si>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</si>
  <si>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</si>
  <si>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</si>
  <si>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</si>
  <si>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</si>
  <si>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</si>
  <si>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</si>
  <si>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</si>
  <si>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</si>
  <si>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</si>
  <si>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</si>
  <si>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</si>
  <si>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</si>
  <si>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</si>
  <si>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</si>
  <si>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</si>
  <si>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</si>
  <si>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</si>
  <si>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</si>
  <si>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</si>
  <si>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</si>
  <si>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</si>
  <si>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</si>
  <si>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</si>
  <si>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</si>
  <si>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</si>
  <si>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</si>
  <si>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</si>
  <si>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</si>
  <si>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</si>
  <si>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</si>
  <si>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</si>
  <si>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</si>
  <si>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</si>
  <si>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</si>
  <si>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</si>
  <si>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</si>
  <si>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</si>
  <si>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</si>
  <si>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</si>
  <si>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</si>
  <si>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</si>
  <si>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</si>
  <si>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</si>
  <si>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</si>
  <si>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</si>
  <si>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</si>
  <si>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</si>
  <si>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</si>
  <si>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</si>
  <si>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</si>
  <si>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</si>
  <si>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</si>
  <si>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</si>
  <si>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</si>
  <si>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</si>
  <si>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</si>
  <si>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</si>
  <si>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</si>
  <si>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</si>
  <si>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</si>
  <si>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</si>
  <si>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</si>
  <si>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</si>
  <si>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</si>
  <si>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</si>
  <si>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</si>
  <si>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</si>
  <si>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</si>
  <si>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</si>
  <si>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</si>
  <si>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</si>
  <si>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</si>
  <si>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</si>
  <si>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</si>
  <si>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</si>
  <si>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</si>
  <si>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</si>
  <si>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</si>
  <si>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</si>
  <si>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</si>
  <si>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</si>
  <si>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</si>
  <si>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</si>
  <si>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</si>
  <si>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</si>
  <si>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</si>
  <si>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</si>
  <si>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</si>
  <si>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</si>
  <si>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</si>
  <si>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</si>
  <si>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</si>
  <si>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</si>
  <si>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</si>
  <si>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</si>
  <si>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</si>
  <si>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</si>
  <si>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</si>
  <si>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</si>
  <si>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</si>
  <si>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</si>
  <si>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</si>
  <si>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</si>
  <si>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</si>
  <si>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</si>
  <si>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</si>
  <si>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</si>
  <si>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</si>
  <si>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</si>
  <si>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</si>
  <si>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</si>
  <si>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</si>
  <si>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</si>
  <si>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</si>
  <si>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</si>
  <si>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</si>
  <si>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</si>
  <si>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</si>
  <si>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</si>
  <si>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</si>
  <si>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</si>
  <si>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</si>
  <si>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</si>
  <si>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</si>
  <si>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</si>
  <si>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</si>
  <si>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</si>
  <si>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</si>
  <si>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</si>
  <si>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</si>
  <si>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</si>
  <si>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</si>
  <si>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</si>
  <si>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</si>
  <si>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</si>
  <si>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</si>
  <si>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</si>
  <si>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</si>
  <si>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</si>
  <si>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</si>
  <si>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</si>
  <si>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</si>
  <si>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</si>
  <si>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</si>
  <si>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</si>
  <si>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</si>
  <si>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</si>
  <si>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</si>
  <si>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</si>
  <si>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</si>
  <si>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</si>
  <si>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</si>
  <si>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</si>
  <si>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</si>
  <si>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</si>
  <si>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</si>
  <si>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</si>
  <si>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</si>
  <si>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</si>
  <si>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</si>
  <si>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</si>
  <si>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</si>
  <si>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</si>
  <si>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</si>
  <si>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</si>
  <si>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</si>
  <si>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</si>
  <si>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</si>
  <si>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</si>
  <si>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</si>
  <si>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</si>
  <si>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</si>
  <si>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</si>
  <si>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</si>
  <si>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</si>
  <si>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</si>
  <si>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</si>
  <si>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</si>
  <si>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</si>
  <si>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</si>
  <si>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</si>
  <si>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</si>
  <si>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</si>
  <si>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</si>
  <si>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</si>
  <si>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</si>
  <si>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</si>
  <si>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</si>
  <si>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</si>
  <si>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</si>
  <si>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</si>
  <si>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</si>
  <si>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</si>
  <si>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</si>
  <si>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</si>
  <si>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</si>
  <si>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</si>
  <si>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</si>
  <si>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</si>
  <si>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</si>
  <si>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</si>
  <si>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</si>
  <si>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</si>
  <si>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</si>
  <si>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</si>
  <si>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</si>
  <si>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</si>
  <si>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</si>
  <si>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</si>
  <si>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</si>
  <si>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</si>
  <si>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</si>
  <si>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</si>
  <si>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</si>
  <si>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</si>
  <si>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</si>
  <si>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</si>
  <si>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</si>
  <si>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</si>
  <si>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</si>
  <si>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</si>
  <si>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</si>
  <si>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</si>
  <si>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</si>
  <si>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</si>
  <si>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</si>
  <si>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</si>
  <si>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</si>
  <si>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</si>
  <si>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</si>
  <si>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</si>
  <si>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</si>
  <si>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</si>
  <si>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</si>
  <si>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</si>
  <si>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</si>
  <si>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</si>
  <si>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</si>
  <si>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</si>
  <si>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</si>
  <si>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</si>
  <si>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</si>
  <si>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</si>
  <si>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</si>
  <si>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</si>
  <si>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</si>
  <si>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</si>
  <si>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</si>
  <si>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</si>
  <si>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</si>
  <si>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</si>
  <si>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</si>
  <si>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</si>
  <si>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</si>
  <si>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</si>
  <si>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</si>
  <si>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</si>
  <si>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</si>
  <si>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</si>
  <si>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</si>
  <si>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</si>
  <si>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</si>
  <si>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</si>
  <si>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</si>
  <si>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</si>
  <si>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</si>
  <si>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</si>
  <si>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</si>
  <si>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</si>
  <si>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</si>
  <si>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</si>
  <si>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</si>
  <si>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</si>
  <si>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</si>
  <si>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</si>
  <si>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</si>
  <si>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</si>
  <si>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</si>
  <si>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</si>
  <si>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</si>
  <si>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</si>
  <si>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</si>
  <si>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</si>
  <si>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</si>
  <si>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</si>
  <si>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</si>
  <si>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</si>
  <si>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</si>
  <si>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</si>
  <si>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</si>
  <si>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</si>
  <si>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</si>
  <si>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</si>
  <si>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</si>
  <si>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</si>
  <si>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</si>
  <si>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</si>
  <si>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</si>
  <si>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</si>
  <si>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</si>
  <si>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</si>
  <si>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</si>
  <si>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</si>
  <si>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</si>
  <si>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</si>
  <si>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</si>
  <si>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</si>
  <si>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</si>
  <si>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</si>
  <si>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</si>
  <si>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</si>
  <si>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</si>
  <si>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</si>
  <si>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</si>
  <si>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</si>
  <si>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</si>
  <si>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</si>
  <si>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</si>
  <si>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</si>
  <si>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</si>
  <si>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</si>
  <si>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</si>
  <si>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</si>
  <si>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</si>
  <si>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</si>
  <si>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</si>
  <si>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</si>
  <si>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</si>
  <si>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</si>
  <si>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</si>
  <si>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</si>
  <si>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</si>
  <si>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</si>
  <si>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</si>
  <si>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</si>
  <si>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</si>
  <si>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</si>
  <si>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</si>
  <si>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</si>
  <si>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</si>
  <si>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</si>
  <si>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</si>
  <si>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</si>
  <si>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</si>
  <si>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</si>
  <si>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</si>
  <si>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</si>
  <si>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</si>
  <si>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</si>
  <si>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</si>
  <si>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</si>
  <si>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</si>
  <si>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</si>
  <si>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</si>
  <si>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</si>
  <si>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</si>
  <si>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</si>
  <si>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</si>
  <si>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</si>
  <si>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</si>
  <si>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</si>
  <si>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</si>
  <si>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</si>
  <si>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</si>
  <si>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</si>
  <si>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</si>
  <si>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</si>
  <si>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</si>
  <si>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</si>
  <si>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</si>
  <si>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</si>
  <si>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</si>
  <si>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</si>
  <si>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</si>
  <si>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</si>
  <si>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</si>
  <si>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</si>
  <si>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</si>
  <si>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</si>
  <si>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</si>
  <si>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</si>
  <si>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</si>
  <si>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</si>
  <si>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</si>
  <si>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</si>
  <si>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</si>
  <si>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</si>
  <si>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</si>
  <si>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</si>
  <si>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</si>
  <si>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</si>
  <si>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</si>
  <si>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</si>
  <si>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</si>
  <si>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</si>
  <si>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</si>
  <si>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</si>
  <si>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</si>
  <si>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</si>
  <si>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</si>
  <si>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</si>
  <si>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</si>
  <si>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</si>
  <si>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</si>
  <si>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</si>
  <si>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</si>
  <si>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</si>
  <si>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</si>
  <si>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</si>
  <si>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</si>
  <si>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</si>
  <si>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</si>
  <si>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</si>
  <si>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</si>
  <si>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</si>
  <si>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</si>
  <si>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</si>
  <si>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</si>
  <si>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</si>
  <si>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</si>
  <si>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</si>
  <si>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</si>
  <si>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</si>
  <si>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</si>
  <si>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</si>
  <si>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</si>
  <si>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</si>
  <si>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</si>
  <si>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</si>
  <si>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</si>
  <si>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</si>
  <si>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</si>
  <si>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</si>
  <si>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</si>
  <si>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</si>
  <si>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</si>
  <si>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</si>
  <si>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</si>
  <si>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</si>
  <si>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</si>
  <si>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</si>
  <si>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</si>
  <si>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</si>
  <si>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</si>
  <si>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</si>
  <si>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</si>
  <si>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</si>
  <si>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</si>
  <si>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</si>
  <si>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</si>
  <si>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</si>
  <si>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</si>
  <si>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</si>
  <si>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</si>
  <si>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</si>
  <si>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</si>
  <si>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</si>
  <si>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</si>
  <si>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</si>
  <si>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</si>
  <si>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</si>
  <si>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</si>
  <si>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</si>
  <si>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</si>
  <si>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</si>
  <si>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</si>
  <si>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</si>
  <si>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</si>
  <si>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</si>
  <si>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</si>
  <si>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</si>
  <si>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</si>
  <si>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</si>
  <si>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</si>
  <si>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</si>
  <si>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</si>
  <si>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</si>
  <si>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</si>
  <si>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</si>
  <si>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</si>
  <si>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</si>
  <si>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</si>
  <si>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</si>
  <si>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</si>
  <si>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</si>
  <si>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</si>
  <si>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</si>
  <si>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</si>
  <si>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</si>
  <si>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</si>
  <si>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</si>
  <si>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</si>
  <si>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</si>
  <si>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</si>
  <si>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</si>
  <si>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</si>
  <si>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</si>
  <si>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</si>
  <si>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</si>
  <si>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</si>
  <si>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</si>
  <si>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</si>
  <si>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</si>
  <si>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</si>
  <si>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</si>
  <si>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</si>
  <si>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</si>
  <si>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</si>
  <si>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</si>
  <si>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</si>
  <si>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</si>
  <si>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</si>
  <si>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</si>
  <si>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</si>
  <si>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</si>
  <si>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</si>
  <si>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</si>
  <si>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</si>
  <si>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</si>
  <si>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</si>
  <si>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</si>
  <si>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</si>
  <si>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</si>
  <si>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</si>
  <si>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</si>
  <si>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</si>
  <si>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</si>
  <si>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</si>
  <si>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</si>
  <si>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</si>
  <si>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</si>
  <si>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</si>
  <si>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</si>
  <si>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</si>
  <si>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</si>
  <si>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</si>
  <si>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</si>
  <si>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</si>
  <si>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</si>
  <si>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</si>
  <si>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</si>
  <si>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</si>
  <si>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</si>
  <si>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</si>
  <si>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</si>
  <si>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</si>
  <si>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</si>
  <si>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</si>
  <si>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</si>
  <si>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</si>
  <si>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</si>
  <si>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</si>
  <si>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</si>
  <si>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</si>
  <si>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</si>
  <si>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</si>
  <si>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</si>
  <si>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</si>
  <si>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</si>
  <si>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</si>
  <si>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</si>
  <si>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</si>
  <si>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</si>
  <si>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</si>
  <si>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</si>
  <si>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</si>
  <si>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</si>
  <si>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</si>
  <si>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</si>
  <si>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</si>
  <si>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</si>
  <si>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</si>
  <si>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</si>
  <si>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</si>
  <si>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</si>
  <si>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</si>
  <si>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</si>
  <si>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</si>
  <si>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</si>
  <si>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</si>
  <si>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</si>
  <si>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</si>
  <si>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</si>
  <si>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</si>
  <si>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</si>
  <si>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</si>
  <si>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</si>
  <si>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</si>
  <si>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</si>
  <si>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</si>
  <si>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</si>
  <si>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</si>
  <si>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</si>
  <si>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</si>
  <si>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</si>
  <si>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</si>
  <si>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</si>
  <si>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</si>
  <si>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</si>
  <si>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</si>
  <si>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</si>
  <si>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</si>
  <si>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</si>
  <si>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</si>
  <si>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</si>
  <si>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</si>
  <si>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</si>
  <si>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</si>
  <si>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</si>
  <si>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</si>
  <si>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</si>
  <si>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</si>
  <si>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</si>
  <si>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</si>
  <si>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</si>
  <si>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</si>
  <si>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</si>
  <si>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</si>
  <si>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</si>
  <si>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</si>
  <si>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</si>
  <si>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</si>
  <si>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</si>
  <si>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</si>
  <si>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</si>
  <si>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</si>
  <si>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</si>
  <si>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</si>
  <si>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</si>
  <si>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</si>
  <si>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</si>
  <si>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</si>
  <si>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</si>
  <si>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</si>
  <si>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</si>
  <si>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</si>
  <si>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</si>
  <si>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</si>
  <si>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</si>
  <si>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</si>
  <si>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</si>
  <si>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</si>
  <si>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</si>
  <si>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</si>
  <si>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</si>
  <si>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</si>
  <si>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</si>
  <si>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</si>
  <si>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</si>
  <si>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</si>
  <si>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</si>
  <si>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</si>
  <si>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</si>
  <si>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</si>
  <si>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</si>
  <si>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</si>
  <si>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</si>
  <si>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</si>
  <si>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</si>
  <si>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</si>
  <si>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</si>
  <si>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</si>
  <si>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</si>
  <si>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</si>
  <si>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</si>
  <si>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</si>
  <si>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</si>
  <si>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</si>
  <si>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</si>
  <si>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</si>
  <si>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</si>
  <si>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</si>
  <si>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</si>
  <si>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</si>
  <si>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</si>
  <si>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</si>
  <si>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</si>
  <si>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</si>
  <si>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</si>
  <si>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</si>
  <si>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</si>
  <si>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</si>
  <si>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</si>
  <si>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</si>
  <si>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</si>
  <si>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</si>
  <si>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</si>
  <si>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</si>
  <si>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</si>
  <si>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</si>
  <si>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</si>
  <si>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</si>
  <si>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</si>
  <si>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</si>
  <si>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</si>
  <si>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</si>
  <si>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</si>
  <si>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</si>
  <si>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</si>
  <si>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</si>
  <si>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</si>
  <si>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</si>
  <si>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</si>
  <si>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</si>
  <si>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</si>
  <si>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</si>
  <si>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</si>
  <si>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</si>
  <si>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</si>
  <si>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</si>
  <si>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</si>
  <si>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</si>
  <si>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</si>
  <si>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</si>
  <si>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</si>
  <si>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</si>
  <si>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</si>
  <si>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</si>
  <si>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</si>
  <si>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</si>
  <si>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</si>
  <si>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</si>
  <si>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</si>
  <si>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</si>
  <si>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</si>
  <si>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</si>
  <si>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</si>
  <si>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</si>
  <si>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</si>
  <si>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</si>
  <si>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</si>
  <si>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</si>
  <si>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</si>
  <si>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</si>
  <si>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</si>
  <si>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</si>
  <si>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</si>
  <si>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</si>
  <si>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</si>
  <si>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</si>
  <si>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</si>
  <si>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</si>
  <si>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</si>
  <si>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</si>
  <si>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</si>
  <si>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</si>
  <si>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</si>
  <si>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</si>
  <si>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</si>
  <si>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</si>
  <si>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</si>
  <si>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</si>
  <si>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</si>
  <si>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</si>
  <si>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</si>
  <si>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</si>
  <si>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</si>
  <si>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</si>
  <si>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</si>
  <si>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</si>
  <si>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</si>
  <si>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</si>
  <si>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</si>
  <si>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</si>
  <si>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</si>
  <si>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</si>
  <si>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</si>
  <si>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</si>
  <si>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</si>
  <si>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</si>
  <si>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</si>
  <si>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</si>
  <si>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</si>
  <si>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</si>
  <si>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</si>
  <si>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</si>
  <si>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</si>
  <si>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</si>
  <si>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</si>
  <si>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</si>
  <si>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</si>
  <si>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</si>
  <si>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</si>
  <si>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</si>
  <si>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</si>
  <si>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</si>
  <si>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</si>
  <si>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</si>
  <si>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</si>
  <si>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</si>
  <si>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</si>
  <si>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</si>
  <si>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</si>
  <si>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</si>
  <si>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</si>
  <si>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</si>
  <si>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</si>
  <si>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</si>
  <si>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</si>
  <si>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</si>
  <si>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</si>
  <si>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</si>
  <si>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</si>
  <si>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</si>
  <si>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</si>
  <si>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</si>
  <si>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</si>
  <si>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</si>
  <si>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Office of Institutional Research</t>
  </si>
  <si>
    <t>Wickes 314</t>
  </si>
  <si>
    <t>7400 Bay Rd</t>
  </si>
  <si>
    <t>University Center</t>
  </si>
  <si>
    <t>MI</t>
  </si>
  <si>
    <t>USA</t>
  </si>
  <si>
    <t>oir@svsu.edu</t>
  </si>
  <si>
    <t>https://www.svsu.edu/oir/commondataset/</t>
  </si>
  <si>
    <t>Saginaw Valley State University</t>
  </si>
  <si>
    <t>7400 Bay Road</t>
  </si>
  <si>
    <t>964-4000</t>
  </si>
  <si>
    <t>http://www.svsu.edu/</t>
  </si>
  <si>
    <t>178 Wickes</t>
  </si>
  <si>
    <t>964-4200</t>
  </si>
  <si>
    <t>admissions@svsu.edu</t>
  </si>
  <si>
    <t>https://www.svsu.edu/application/</t>
  </si>
  <si>
    <t>https://www.svsu.edu/diversity/</t>
  </si>
  <si>
    <t>International Systems, Social Institutions</t>
  </si>
  <si>
    <t>Yes</t>
  </si>
  <si>
    <t>C-</t>
  </si>
  <si>
    <t>credits</t>
  </si>
  <si>
    <t>https://www.svsu.edu/transfer/transferpoliciesresources/</t>
  </si>
  <si>
    <t>X</t>
  </si>
  <si>
    <t>SVSU has moved to test-blind admissions. Test scores received will be used for class placement.</t>
  </si>
  <si>
    <t>5yrs (7 semesters)</t>
  </si>
  <si>
    <t>Private</t>
  </si>
  <si>
    <t>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t>
  </si>
  <si>
    <t>=SUM(R26C3,R18C3)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</si>
</sst>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0">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11"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2" xfId="2" applyBorder="1" applyAlignment="1">
      <alignment horizontal="left" vertical="top" wrapText="1"/>
    </xf>
    <xf numFmtId="0" fontId="5" fillId="0" borderId="5" xfId="5" applyFont="1" applyFill="1" applyBorder="1" applyAlignment="1">
      <alignment horizontal="center" vertical="center"/>
    </xf>
    <xf numFmtId="9" fontId="5" fillId="0" borderId="2" xfId="5" applyNumberFormat="1" applyFont="1" applyBorder="1" applyAlignment="1">
      <alignment horizontal="left" vertical="center" wrapText="1"/>
    </xf>
    <xf numFmtId="9" fontId="5" fillId="0" borderId="2" xfId="5" applyNumberFormat="1" applyFont="1" applyFill="1" applyBorder="1" applyAlignment="1">
      <alignment horizontal="center" vertical="center" wrapText="1"/>
    </xf>
    <xf numFmtId="9" fontId="5" fillId="0" borderId="2" xfId="5" applyNumberFormat="1" applyFont="1" applyFill="1" applyBorder="1" applyAlignment="1">
      <alignment horizontal="center" vertical="center"/>
    </xf>
    <xf numFmtId="10" fontId="22" fillId="0" borderId="12" xfId="1" applyNumberFormat="1" applyFont="1" applyBorder="1" applyAlignment="1">
      <alignment vertical="center"/>
    </xf>
    <xf numFmtId="10" fontId="22" fillId="0" borderId="8" xfId="1" applyNumberFormat="1" applyFont="1" applyBorder="1" applyAlignment="1">
      <alignment vertical="center"/>
    </xf>
    <xf numFmtId="10" fontId="22" fillId="0" borderId="4" xfId="1" applyNumberFormat="1" applyFont="1" applyBorder="1" applyAlignment="1">
      <alignment vertical="center"/>
    </xf>
    <xf numFmtId="10" fontId="23" fillId="0" borderId="30" xfId="1" applyNumberFormat="1" applyFont="1" applyBorder="1" applyAlignment="1">
      <alignment vertical="center" wrapText="1"/>
    </xf>
    <xf numFmtId="168" fontId="24" fillId="3" borderId="2" xfId="5" applyNumberFormat="1" applyFont="1" applyFill="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left"/>
    </xf>
    <xf numFmtId="0" fontId="22" fillId="0" borderId="5" xfId="0" applyFont="1" applyBorder="1" applyAlignment="1">
      <alignment horizontal="left"/>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svsu.edu/" TargetMode="External"/><Relationship Id="rId7" Type="http://schemas.openxmlformats.org/officeDocument/2006/relationships/printerSettings" Target="../printerSettings/printerSettings1.bin"/><Relationship Id="rId2" Type="http://schemas.openxmlformats.org/officeDocument/2006/relationships/hyperlink" Target="https://www.svsu.edu/oir/commondataset/" TargetMode="External"/><Relationship Id="rId1" Type="http://schemas.openxmlformats.org/officeDocument/2006/relationships/hyperlink" Target="mailto:oir@svsu.edu" TargetMode="External"/><Relationship Id="rId6" Type="http://schemas.openxmlformats.org/officeDocument/2006/relationships/hyperlink" Target="https://www.svsu.edu/diversity/" TargetMode="External"/><Relationship Id="rId5" Type="http://schemas.openxmlformats.org/officeDocument/2006/relationships/hyperlink" Target="https://www.svsu.edu/application/" TargetMode="External"/><Relationship Id="rId4" Type="http://schemas.openxmlformats.org/officeDocument/2006/relationships/hyperlink" Target="mailto:admissions@svsu.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vsu.edu/transfer/transferpoliciesresourc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Q8" sqref="Q8"/>
    </sheetView>
  </sheetViews>
  <sheetFormatPr defaultRowHeight="15"/>
  <sheetData/>
  <sheetProtection algorithmName="SHA-512" hashValue="jnfbpj9i8zymbjfsYiaZoMxvEG8fBaoqDZLAwvLF7Ps67ZIMrWjOeppc8DcTG3YIJqYVotmQUJulW2MXu5lfNw==" saltValue="k9m4V41YqBJ6Dk9y2rIGbQ=="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C30" sqref="C30:H30"/>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0" style="158" hidden="1" customWidth="1"/>
    <col min="39" max="39" width="0" style="159" hidden="1" customWidth="1"/>
    <col min="40" max="16384" width="12.5703125" style="159"/>
  </cols>
  <sheetData>
    <row r="1" spans="1:38" ht="12.75" customHeight="1">
      <c r="A1" s="383" t="s">
        <v>2358</v>
      </c>
      <c r="B1" s="384"/>
      <c r="C1" s="384"/>
      <c r="D1" s="384"/>
      <c r="E1" s="384"/>
      <c r="F1" s="384"/>
      <c r="G1" s="384"/>
      <c r="H1" s="384"/>
      <c r="I1" s="384"/>
      <c r="J1" s="384"/>
      <c r="K1" s="384"/>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261</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10" t="s">
        <v>2366</v>
      </c>
      <c r="C3" s="367"/>
      <c r="D3" s="367"/>
      <c r="E3" s="367"/>
      <c r="F3" s="367"/>
      <c r="G3" s="367"/>
      <c r="H3" s="367"/>
      <c r="I3" s="367"/>
      <c r="J3" s="367"/>
      <c r="K3" s="367"/>
      <c r="L3" s="24"/>
      <c r="M3" s="24"/>
      <c r="N3" s="24"/>
      <c r="O3" s="24"/>
      <c r="P3" s="24"/>
      <c r="Q3" s="24"/>
      <c r="R3" s="24"/>
      <c r="S3" s="24"/>
      <c r="T3" s="24"/>
      <c r="U3" s="24"/>
      <c r="V3" s="24"/>
      <c r="W3" s="24"/>
      <c r="X3" s="24"/>
      <c r="Y3" s="24"/>
      <c r="Z3" s="24"/>
      <c r="AA3" s="158" t="s">
        <v>2367</v>
      </c>
      <c r="AB3" s="158" t="s">
        <v>2368</v>
      </c>
      <c r="AC3" s="161">
        <f>IF($I$22&lt;&gt;"",$I$22,"")</f>
        <v>52</v>
      </c>
      <c r="AD3" s="158" t="s">
        <v>2362</v>
      </c>
      <c r="AE3" s="158" t="s">
        <v>2363</v>
      </c>
      <c r="AF3" s="158" t="s">
        <v>376</v>
      </c>
      <c r="AG3" s="158" t="s">
        <v>334</v>
      </c>
      <c r="AH3" s="158" t="s">
        <v>2364</v>
      </c>
      <c r="AI3" s="158" t="s">
        <v>174</v>
      </c>
      <c r="AJ3" s="158" t="s">
        <v>174</v>
      </c>
      <c r="AK3" s="158" t="s">
        <v>174</v>
      </c>
      <c r="AL3" s="158" t="s">
        <v>338</v>
      </c>
    </row>
    <row r="4" spans="1:38" ht="66" customHeight="1">
      <c r="A4" s="24"/>
      <c r="B4" s="419" t="s">
        <v>2369</v>
      </c>
      <c r="C4" s="384"/>
      <c r="D4" s="384"/>
      <c r="E4" s="384"/>
      <c r="F4" s="384"/>
      <c r="G4" s="384"/>
      <c r="H4" s="384"/>
      <c r="I4" s="384"/>
      <c r="J4" s="384"/>
      <c r="K4" s="384"/>
      <c r="L4" s="24"/>
      <c r="M4" s="24"/>
      <c r="N4" s="24"/>
      <c r="O4" s="24"/>
      <c r="P4" s="24"/>
      <c r="Q4" s="24"/>
      <c r="R4" s="24"/>
      <c r="S4" s="24"/>
      <c r="T4" s="24"/>
      <c r="U4" s="24"/>
      <c r="V4" s="24"/>
      <c r="W4" s="24"/>
      <c r="X4" s="24"/>
      <c r="Y4" s="24"/>
      <c r="Z4" s="24"/>
      <c r="AA4" s="158" t="s">
        <v>2370</v>
      </c>
      <c r="AB4" s="158" t="s">
        <v>3786</v>
      </c>
      <c r="AC4" s="161">
        <f>IF($I$23&lt;&gt;"",$I$23,"")</f>
        <v>126</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3808</v>
      </c>
      <c r="AC5" s="161">
        <f>IF($I$24&lt;&gt;"",$I$24,"")</f>
        <v>135</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7" t="s">
        <v>2374</v>
      </c>
      <c r="D6" s="377"/>
      <c r="E6" s="377"/>
      <c r="F6" s="377"/>
      <c r="G6" s="377"/>
      <c r="H6" s="377"/>
      <c r="I6" s="420"/>
      <c r="J6" s="147" t="s">
        <v>2172</v>
      </c>
      <c r="K6" s="147" t="s">
        <v>2375</v>
      </c>
      <c r="L6" s="41"/>
      <c r="M6" s="41"/>
      <c r="N6" s="41"/>
      <c r="O6" s="41"/>
      <c r="P6" s="41"/>
      <c r="Q6" s="41"/>
      <c r="R6" s="41"/>
      <c r="S6" s="41"/>
      <c r="T6" s="41"/>
      <c r="U6" s="41"/>
      <c r="V6" s="41"/>
      <c r="W6" s="41"/>
      <c r="X6" s="41"/>
      <c r="Y6" s="41"/>
      <c r="Z6" s="41"/>
      <c r="AA6" s="158" t="s">
        <v>2376</v>
      </c>
      <c r="AB6" s="158" t="s">
        <v>2377</v>
      </c>
      <c r="AC6" s="161">
        <f>IF($I$25&lt;&gt;"",$I$25,"")</f>
        <v>0</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8" t="s">
        <v>2378</v>
      </c>
      <c r="D7" s="360"/>
      <c r="E7" s="360"/>
      <c r="F7" s="360"/>
      <c r="G7" s="360"/>
      <c r="H7" s="360"/>
      <c r="I7" s="373"/>
      <c r="J7" s="149" t="s">
        <v>2172</v>
      </c>
      <c r="K7" s="149" t="s">
        <v>2379</v>
      </c>
      <c r="L7" s="41"/>
      <c r="M7" s="41"/>
      <c r="N7" s="41"/>
      <c r="O7" s="41"/>
      <c r="P7" s="41"/>
      <c r="Q7" s="41"/>
      <c r="R7" s="41"/>
      <c r="S7" s="41"/>
      <c r="T7" s="41"/>
      <c r="U7" s="41"/>
      <c r="V7" s="41"/>
      <c r="W7" s="41"/>
      <c r="X7" s="41"/>
      <c r="Y7" s="41"/>
      <c r="Z7" s="41"/>
      <c r="AA7" s="158" t="s">
        <v>2380</v>
      </c>
      <c r="AB7" s="158" t="s">
        <v>2381</v>
      </c>
      <c r="AC7" s="161" t="str">
        <f>IF($I$26&lt;&gt;"",$I$26,"")</f>
        <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8" t="s">
        <v>2382</v>
      </c>
      <c r="D8" s="360"/>
      <c r="E8" s="360"/>
      <c r="F8" s="360"/>
      <c r="G8" s="360"/>
      <c r="H8" s="360"/>
      <c r="I8" s="373"/>
      <c r="J8" s="149" t="s">
        <v>2172</v>
      </c>
      <c r="K8" s="149" t="s">
        <v>2383</v>
      </c>
      <c r="L8" s="41"/>
      <c r="M8" s="41"/>
      <c r="N8" s="41"/>
      <c r="O8" s="41"/>
      <c r="P8" s="41"/>
      <c r="Q8" s="41"/>
      <c r="R8" s="41"/>
      <c r="S8" s="41"/>
      <c r="T8" s="41"/>
      <c r="U8" s="41"/>
      <c r="V8" s="41"/>
      <c r="W8" s="41"/>
      <c r="X8" s="41"/>
      <c r="Y8" s="41"/>
      <c r="Z8" s="41"/>
      <c r="AA8" s="158" t="s">
        <v>2384</v>
      </c>
      <c r="AB8" s="158" t="s">
        <v>2385</v>
      </c>
      <c r="AC8" s="161" t="str">
        <f>IF($I$27&lt;&gt;"",$I$27,"")</f>
        <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8" t="s">
        <v>2386</v>
      </c>
      <c r="D9" s="360"/>
      <c r="E9" s="360"/>
      <c r="F9" s="360"/>
      <c r="G9" s="360"/>
      <c r="H9" s="360"/>
      <c r="I9" s="373"/>
      <c r="J9" s="149" t="s">
        <v>2172</v>
      </c>
      <c r="K9" s="149" t="s">
        <v>2172</v>
      </c>
      <c r="L9" s="41"/>
      <c r="M9" s="41"/>
      <c r="N9" s="41"/>
      <c r="O9" s="41"/>
      <c r="P9" s="41"/>
      <c r="Q9" s="41"/>
      <c r="R9" s="41"/>
      <c r="S9" s="41"/>
      <c r="T9" s="41"/>
      <c r="U9" s="41"/>
      <c r="V9" s="41"/>
      <c r="W9" s="41"/>
      <c r="X9" s="41"/>
      <c r="Y9" s="41"/>
      <c r="Z9" s="41"/>
      <c r="AA9" s="158" t="s">
        <v>2387</v>
      </c>
      <c r="AB9" s="158" t="s">
        <v>2388</v>
      </c>
      <c r="AC9" s="161" t="str">
        <f>IF($I$28&lt;&gt;"",$I$28,"")</f>
        <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8" t="s">
        <v>2389</v>
      </c>
      <c r="D10" s="360"/>
      <c r="E10" s="360"/>
      <c r="F10" s="360"/>
      <c r="G10" s="360"/>
      <c r="H10" s="360"/>
      <c r="I10" s="373"/>
      <c r="J10" s="149" t="s">
        <v>2383</v>
      </c>
      <c r="K10" s="149" t="s">
        <v>2172</v>
      </c>
      <c r="L10" s="41"/>
      <c r="M10" s="41"/>
      <c r="N10" s="41"/>
      <c r="O10" s="41"/>
      <c r="P10" s="41"/>
      <c r="Q10" s="41"/>
      <c r="R10" s="41"/>
      <c r="S10" s="41"/>
      <c r="T10" s="41"/>
      <c r="U10" s="41"/>
      <c r="V10" s="41"/>
      <c r="W10" s="41"/>
      <c r="X10" s="41"/>
      <c r="Y10" s="41"/>
      <c r="Z10" s="41"/>
      <c r="AA10" s="158" t="s">
        <v>2390</v>
      </c>
      <c r="AB10" s="158" t="s">
        <v>2391</v>
      </c>
      <c r="AC10" s="161" t="str">
        <f>IF($I$29&lt;&gt;"",$I$29,"")</f>
        <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8" t="s">
        <v>2392</v>
      </c>
      <c r="D11" s="360"/>
      <c r="E11" s="360"/>
      <c r="F11" s="360"/>
      <c r="G11" s="360"/>
      <c r="H11" s="360"/>
      <c r="I11" s="373"/>
      <c r="J11" s="149" t="s">
        <v>2172</v>
      </c>
      <c r="K11" s="149" t="s">
        <v>2172</v>
      </c>
      <c r="L11" s="41"/>
      <c r="M11" s="41"/>
      <c r="N11" s="41"/>
      <c r="O11" s="41"/>
      <c r="P11" s="41"/>
      <c r="Q11" s="41"/>
      <c r="R11" s="41"/>
      <c r="S11" s="41"/>
      <c r="T11" s="41"/>
      <c r="U11" s="41"/>
      <c r="V11" s="41"/>
      <c r="W11" s="41"/>
      <c r="X11" s="41"/>
      <c r="Y11" s="41"/>
      <c r="Z11" s="41"/>
      <c r="AA11" s="158" t="s">
        <v>2393</v>
      </c>
      <c r="AB11" s="158" t="s">
        <v>2394</v>
      </c>
      <c r="AC11" s="161" t="str">
        <f>IF($I$30&lt;&gt;"",$I$30,"")</f>
        <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8" t="s">
        <v>2395</v>
      </c>
      <c r="D12" s="360"/>
      <c r="E12" s="360"/>
      <c r="F12" s="360"/>
      <c r="G12" s="360"/>
      <c r="H12" s="360"/>
      <c r="I12" s="373"/>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338</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41</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6" t="s">
        <v>2399</v>
      </c>
      <c r="C14" s="367"/>
      <c r="D14" s="367"/>
      <c r="E14" s="367"/>
      <c r="F14" s="367"/>
      <c r="G14" s="367"/>
      <c r="H14" s="367"/>
      <c r="I14" s="367"/>
      <c r="J14" s="367"/>
      <c r="K14" s="367"/>
      <c r="L14" s="24"/>
      <c r="M14" s="24"/>
      <c r="N14" s="24"/>
      <c r="O14" s="24"/>
      <c r="P14" s="24"/>
      <c r="Q14" s="24"/>
      <c r="R14" s="24"/>
      <c r="S14" s="24"/>
      <c r="T14" s="24"/>
      <c r="U14" s="24"/>
      <c r="V14" s="24"/>
      <c r="W14" s="24"/>
      <c r="X14" s="24"/>
      <c r="Y14" s="24"/>
      <c r="Z14" s="24"/>
      <c r="AA14" s="158" t="s">
        <v>2400</v>
      </c>
      <c r="AB14" s="158" t="s">
        <v>3786</v>
      </c>
      <c r="AC14" s="161">
        <f>IF($J$23&lt;&gt;"",$J$23,"")</f>
        <v>205</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6" t="s">
        <v>2401</v>
      </c>
      <c r="C15" s="367"/>
      <c r="D15" s="367"/>
      <c r="E15" s="367"/>
      <c r="F15" s="367"/>
      <c r="G15" s="367"/>
      <c r="H15" s="367"/>
      <c r="I15" s="367"/>
      <c r="J15" s="367"/>
      <c r="K15" s="367"/>
      <c r="L15" s="24"/>
      <c r="M15" s="24"/>
      <c r="N15" s="24"/>
      <c r="O15" s="24"/>
      <c r="P15" s="24"/>
      <c r="Q15" s="24"/>
      <c r="R15" s="24"/>
      <c r="S15" s="24"/>
      <c r="T15" s="24"/>
      <c r="U15" s="24"/>
      <c r="V15" s="24"/>
      <c r="W15" s="24"/>
      <c r="X15" s="24"/>
      <c r="Y15" s="24"/>
      <c r="Z15" s="24"/>
      <c r="AA15" s="158" t="s">
        <v>2402</v>
      </c>
      <c r="AB15" s="158" t="s">
        <v>3808</v>
      </c>
      <c r="AC15" s="161">
        <f>IF($J$24&lt;&gt;"",$J$24,"")</f>
        <v>133</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6" t="s">
        <v>2403</v>
      </c>
      <c r="C16" s="367"/>
      <c r="D16" s="367"/>
      <c r="E16" s="367"/>
      <c r="F16" s="367"/>
      <c r="G16" s="367"/>
      <c r="H16" s="367"/>
      <c r="I16" s="367"/>
      <c r="J16" s="367"/>
      <c r="K16" s="367"/>
      <c r="L16" s="24"/>
      <c r="M16" s="24"/>
      <c r="N16" s="24"/>
      <c r="O16" s="24"/>
      <c r="P16" s="24"/>
      <c r="Q16" s="24"/>
      <c r="R16" s="24"/>
      <c r="S16" s="24"/>
      <c r="T16" s="24"/>
      <c r="U16" s="24"/>
      <c r="V16" s="24"/>
      <c r="W16" s="24"/>
      <c r="X16" s="24"/>
      <c r="Y16" s="24"/>
      <c r="Z16" s="24"/>
      <c r="AA16" s="158" t="s">
        <v>2404</v>
      </c>
      <c r="AB16" s="158" t="s">
        <v>2377</v>
      </c>
      <c r="AC16" s="161">
        <f>IF($J$25&lt;&gt;"",$J$25,"")</f>
        <v>0</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6" t="s">
        <v>2405</v>
      </c>
      <c r="C17" s="367"/>
      <c r="D17" s="367"/>
      <c r="E17" s="367"/>
      <c r="F17" s="367"/>
      <c r="G17" s="367"/>
      <c r="H17" s="367"/>
      <c r="I17" s="367"/>
      <c r="J17" s="367"/>
      <c r="K17" s="367"/>
      <c r="L17" s="24"/>
      <c r="M17" s="24"/>
      <c r="N17" s="24"/>
      <c r="O17" s="24"/>
      <c r="P17" s="24"/>
      <c r="Q17" s="24"/>
      <c r="R17" s="24"/>
      <c r="S17" s="24"/>
      <c r="T17" s="24"/>
      <c r="U17" s="24"/>
      <c r="V17" s="24"/>
      <c r="W17" s="24"/>
      <c r="X17" s="24"/>
      <c r="Y17" s="24"/>
      <c r="Z17" s="24"/>
      <c r="AA17" s="158" t="s">
        <v>2406</v>
      </c>
      <c r="AB17" s="158" t="s">
        <v>2381</v>
      </c>
      <c r="AC17" s="161" t="str">
        <f>IF($J$26&lt;&gt;"",$J$26,"")</f>
        <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6" t="s">
        <v>2407</v>
      </c>
      <c r="C18" s="367"/>
      <c r="D18" s="367"/>
      <c r="E18" s="367"/>
      <c r="F18" s="367"/>
      <c r="G18" s="367"/>
      <c r="H18" s="367"/>
      <c r="I18" s="367"/>
      <c r="J18" s="367"/>
      <c r="K18" s="367"/>
      <c r="L18" s="24"/>
      <c r="M18" s="24"/>
      <c r="N18" s="24"/>
      <c r="O18" s="24"/>
      <c r="P18" s="24"/>
      <c r="Q18" s="24"/>
      <c r="R18" s="24"/>
      <c r="S18" s="24"/>
      <c r="T18" s="24"/>
      <c r="U18" s="24"/>
      <c r="V18" s="24"/>
      <c r="W18" s="24"/>
      <c r="X18" s="24"/>
      <c r="Y18" s="24"/>
      <c r="Z18" s="24"/>
      <c r="AA18" s="158" t="s">
        <v>2408</v>
      </c>
      <c r="AB18" s="158" t="s">
        <v>2385</v>
      </c>
      <c r="AC18" s="161" t="str">
        <f>IF($J$27&lt;&gt;"",$J$27,"")</f>
        <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t="str">
        <f>IF($J$28&lt;&gt;"",$J$28,"")</f>
        <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79"/>
      <c r="C20" s="360"/>
      <c r="D20" s="360"/>
      <c r="E20" s="360"/>
      <c r="F20" s="360"/>
      <c r="G20" s="360"/>
      <c r="H20" s="373"/>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t="str">
        <f>IF($J$29&lt;&gt;"",$J$29,"")</f>
        <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4" t="s">
        <v>2411</v>
      </c>
      <c r="D21" s="360"/>
      <c r="E21" s="360"/>
      <c r="F21" s="360"/>
      <c r="G21" s="360"/>
      <c r="H21" s="373"/>
      <c r="I21" s="57">
        <v>261</v>
      </c>
      <c r="J21" s="57">
        <v>338</v>
      </c>
      <c r="K21" s="57">
        <f>SUM(I21:J21)</f>
        <v>599</v>
      </c>
      <c r="L21" s="24"/>
      <c r="M21" s="24"/>
      <c r="N21" s="24"/>
      <c r="O21" s="24"/>
      <c r="P21" s="24"/>
      <c r="Q21" s="24"/>
      <c r="R21" s="24"/>
      <c r="S21" s="24"/>
      <c r="T21" s="24"/>
      <c r="U21" s="24"/>
      <c r="V21" s="24"/>
      <c r="W21" s="24"/>
      <c r="X21" s="24"/>
      <c r="Y21" s="24"/>
      <c r="Z21" s="24"/>
      <c r="AA21" s="158" t="s">
        <v>2412</v>
      </c>
      <c r="AB21" s="158" t="s">
        <v>2394</v>
      </c>
      <c r="AC21" s="161" t="str">
        <f>IF($J$30&lt;&gt;"",$J$30,"")</f>
        <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4" t="s">
        <v>2413</v>
      </c>
      <c r="D22" s="360"/>
      <c r="E22" s="360"/>
      <c r="F22" s="360"/>
      <c r="G22" s="360"/>
      <c r="H22" s="373"/>
      <c r="I22" s="57">
        <v>52</v>
      </c>
      <c r="J22" s="57">
        <v>41</v>
      </c>
      <c r="K22" s="57">
        <f t="shared" ref="K22:K30" si="0">SUM(I22:J22)</f>
        <v>93</v>
      </c>
      <c r="L22" s="24"/>
      <c r="M22" s="24"/>
      <c r="N22" s="24"/>
      <c r="O22" s="24"/>
      <c r="P22" s="24"/>
      <c r="Q22" s="24"/>
      <c r="R22" s="24"/>
      <c r="S22" s="24"/>
      <c r="T22" s="24"/>
      <c r="U22" s="24"/>
      <c r="V22" s="24"/>
      <c r="W22" s="24"/>
      <c r="X22" s="24"/>
      <c r="Y22" s="24"/>
      <c r="Z22" s="24"/>
      <c r="AA22" s="158" t="s">
        <v>2414</v>
      </c>
      <c r="AB22" s="158" t="s">
        <v>2361</v>
      </c>
      <c r="AC22" s="161">
        <f>IF($K$21&lt;&gt;"",$K$21,"")</f>
        <v>599</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4" t="s">
        <v>3764</v>
      </c>
      <c r="D23" s="360"/>
      <c r="E23" s="360"/>
      <c r="F23" s="360"/>
      <c r="G23" s="360"/>
      <c r="H23" s="373"/>
      <c r="I23" s="57">
        <v>126</v>
      </c>
      <c r="J23" s="57">
        <v>205</v>
      </c>
      <c r="K23" s="57">
        <f t="shared" si="0"/>
        <v>331</v>
      </c>
      <c r="L23" s="24"/>
      <c r="M23" s="24"/>
      <c r="N23" s="24"/>
      <c r="O23" s="24"/>
      <c r="P23" s="24"/>
      <c r="Q23" s="24"/>
      <c r="R23" s="24"/>
      <c r="S23" s="24"/>
      <c r="T23" s="24"/>
      <c r="U23" s="24"/>
      <c r="V23" s="24"/>
      <c r="W23" s="24"/>
      <c r="X23" s="24"/>
      <c r="Y23" s="24"/>
      <c r="Z23" s="24"/>
      <c r="AA23" s="158" t="s">
        <v>2415</v>
      </c>
      <c r="AB23" s="158" t="s">
        <v>2368</v>
      </c>
      <c r="AC23" s="161">
        <f>IF($K$22&lt;&gt;"",$K$22,"")</f>
        <v>93</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4" t="s">
        <v>3765</v>
      </c>
      <c r="D24" s="360"/>
      <c r="E24" s="360"/>
      <c r="F24" s="360"/>
      <c r="G24" s="360"/>
      <c r="H24" s="373"/>
      <c r="I24" s="57">
        <v>135</v>
      </c>
      <c r="J24" s="57">
        <v>133</v>
      </c>
      <c r="K24" s="57">
        <f t="shared" si="0"/>
        <v>268</v>
      </c>
      <c r="L24" s="24"/>
      <c r="M24" s="24"/>
      <c r="N24" s="24"/>
      <c r="O24" s="24"/>
      <c r="P24" s="24"/>
      <c r="Q24" s="24"/>
      <c r="R24" s="24"/>
      <c r="S24" s="24"/>
      <c r="T24" s="24"/>
      <c r="U24" s="24"/>
      <c r="V24" s="24"/>
      <c r="W24" s="24"/>
      <c r="X24" s="24"/>
      <c r="Y24" s="24"/>
      <c r="Z24" s="24"/>
      <c r="AA24" s="158" t="s">
        <v>2416</v>
      </c>
      <c r="AB24" s="158" t="s">
        <v>3786</v>
      </c>
      <c r="AC24" s="161">
        <f>IF($K$23&lt;&gt;"",$K$23,"")</f>
        <v>331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4" t="s">
        <v>2417</v>
      </c>
      <c r="D25" s="360"/>
      <c r="E25" s="360"/>
      <c r="F25" s="360"/>
      <c r="G25" s="360"/>
      <c r="H25" s="373"/>
      <c r="I25" s="57">
        <v>0</v>
      </c>
      <c r="J25" s="57">
        <v>0</v>
      </c>
      <c r="K25" s="57">
        <f t="shared" si="0"/>
        <v>0</v>
      </c>
      <c r="L25" s="24"/>
      <c r="M25" s="24"/>
      <c r="N25" s="24"/>
      <c r="O25" s="24"/>
      <c r="P25" s="24"/>
      <c r="Q25" s="24"/>
      <c r="R25" s="24"/>
      <c r="S25" s="24"/>
      <c r="T25" s="24"/>
      <c r="U25" s="24"/>
      <c r="V25" s="24"/>
      <c r="W25" s="24"/>
      <c r="X25" s="24"/>
      <c r="Y25" s="24"/>
      <c r="Z25" s="24"/>
      <c r="AA25" s="158" t="s">
        <v>2418</v>
      </c>
      <c r="AB25" s="158" t="s">
        <v>3808</v>
      </c>
      <c r="AC25" s="161">
        <f>IF($K$24&lt;&gt;"",$K$24,"")</f>
        <v>268</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4" t="s">
        <v>2419</v>
      </c>
      <c r="D26" s="360"/>
      <c r="E26" s="360"/>
      <c r="F26" s="360"/>
      <c r="G26" s="360"/>
      <c r="H26" s="373"/>
      <c r="I26" s="57"/>
      <c r="J26" s="57"/>
      <c r="K26" s="57">
        <f t="shared" si="0"/>
        <v>0</v>
      </c>
      <c r="L26" s="24"/>
      <c r="M26" s="24"/>
      <c r="N26" s="24"/>
      <c r="O26" s="24"/>
      <c r="P26" s="24"/>
      <c r="Q26" s="24"/>
      <c r="R26" s="24"/>
      <c r="S26" s="24"/>
      <c r="T26" s="24"/>
      <c r="U26" s="24"/>
      <c r="V26" s="24"/>
      <c r="W26" s="24"/>
      <c r="X26" s="24"/>
      <c r="Y26" s="24"/>
      <c r="Z26" s="24"/>
      <c r="AA26" s="158" t="s">
        <v>2420</v>
      </c>
      <c r="AB26" s="158" t="s">
        <v>2377</v>
      </c>
      <c r="AC26" s="161">
        <f>IF($K$25&lt;&gt;"",$K$25,"")</f>
        <v>0</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4" t="s">
        <v>2421</v>
      </c>
      <c r="D27" s="360"/>
      <c r="E27" s="360"/>
      <c r="F27" s="360"/>
      <c r="G27" s="360"/>
      <c r="H27" s="373"/>
      <c r="I27" s="57"/>
      <c r="J27" s="57"/>
      <c r="K27" s="57">
        <f t="shared" si="0"/>
        <v>0</v>
      </c>
      <c r="L27" s="24"/>
      <c r="M27" s="24"/>
      <c r="N27" s="24"/>
      <c r="O27" s="24"/>
      <c r="P27" s="24"/>
      <c r="Q27" s="24"/>
      <c r="R27" s="24"/>
      <c r="S27" s="24"/>
      <c r="T27" s="24"/>
      <c r="U27" s="24"/>
      <c r="V27" s="24"/>
      <c r="W27" s="24"/>
      <c r="X27" s="24"/>
      <c r="Y27" s="24"/>
      <c r="Z27" s="24"/>
      <c r="AA27" s="158" t="s">
        <v>2422</v>
      </c>
      <c r="AB27" s="158" t="s">
        <v>2381</v>
      </c>
      <c r="AC27" s="161">
        <f>IF($K$26&lt;&gt;"",$K$26,"")</f>
        <v>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4" t="s">
        <v>2423</v>
      </c>
      <c r="D28" s="360"/>
      <c r="E28" s="360"/>
      <c r="F28" s="360"/>
      <c r="G28" s="360"/>
      <c r="H28" s="373"/>
      <c r="I28" s="57"/>
      <c r="J28" s="57"/>
      <c r="K28" s="57">
        <f t="shared" si="0"/>
        <v>0</v>
      </c>
      <c r="L28" s="24"/>
      <c r="M28" s="24"/>
      <c r="N28" s="24"/>
      <c r="O28" s="24"/>
      <c r="P28" s="24"/>
      <c r="Q28" s="24"/>
      <c r="R28" s="24"/>
      <c r="S28" s="24"/>
      <c r="T28" s="24"/>
      <c r="U28" s="24"/>
      <c r="V28" s="24"/>
      <c r="W28" s="24"/>
      <c r="X28" s="24"/>
      <c r="Y28" s="24"/>
      <c r="Z28" s="24"/>
      <c r="AA28" s="158" t="s">
        <v>2424</v>
      </c>
      <c r="AB28" s="158" t="s">
        <v>2385</v>
      </c>
      <c r="AC28" s="161">
        <f>IF($K$27&lt;&gt;"",$K$27,"")</f>
        <v>0</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64">
        <f>SUM($C$26,$C$18)</f>
        <v>0</v>
      </c>
      <c r="D29" s="360"/>
      <c r="E29" s="360"/>
      <c r="F29" s="360"/>
      <c r="G29" s="360"/>
      <c r="H29" s="373"/>
      <c r="I29" s="57"/>
      <c r="J29" s="57"/>
      <c r="K29" s="57">
        <f t="shared" si="0"/>
        <v>0</v>
      </c>
      <c r="L29" s="24"/>
      <c r="M29" s="24"/>
      <c r="N29" s="24"/>
      <c r="O29" s="24"/>
      <c r="P29" s="24"/>
      <c r="Q29" s="24"/>
      <c r="R29" s="24"/>
      <c r="S29" s="24"/>
      <c r="T29" s="24"/>
      <c r="U29" s="24"/>
      <c r="V29" s="24"/>
      <c r="W29" s="24"/>
      <c r="X29" s="24"/>
      <c r="Y29" s="24"/>
      <c r="Z29" s="24"/>
      <c r="AA29" s="158" t="s">
        <v>2425</v>
      </c>
      <c r="AB29" s="158" t="s">
        <v>2388</v>
      </c>
      <c r="AC29" s="161">
        <f>IF($K$28&lt;&gt;"",$K$28,"")</f>
        <v>0</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64" t="s">
        <v>2426</v>
      </c>
      <c r="D30" s="360"/>
      <c r="E30" s="360"/>
      <c r="F30" s="360"/>
      <c r="G30" s="360"/>
      <c r="H30" s="373"/>
      <c r="I30" s="57"/>
      <c r="J30" s="57"/>
      <c r="K30" s="57">
        <f t="shared" si="0"/>
        <v>0</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1" t="s">
        <v>2430</v>
      </c>
      <c r="C32" s="367"/>
      <c r="D32" s="367"/>
      <c r="E32" s="367"/>
      <c r="F32" s="367"/>
      <c r="G32" s="367"/>
      <c r="H32" s="367"/>
      <c r="I32" s="367"/>
      <c r="J32" s="367"/>
      <c r="K32" s="367"/>
      <c r="L32" s="24"/>
      <c r="M32" s="24"/>
      <c r="N32" s="24"/>
      <c r="O32" s="24"/>
      <c r="P32" s="24"/>
      <c r="Q32" s="24"/>
      <c r="R32" s="24"/>
      <c r="S32" s="24"/>
      <c r="T32" s="24"/>
      <c r="U32" s="24"/>
      <c r="V32" s="24"/>
      <c r="W32" s="24"/>
      <c r="X32" s="24"/>
      <c r="Y32" s="24"/>
      <c r="Z32" s="24"/>
      <c r="AA32" s="158" t="s">
        <v>2431</v>
      </c>
      <c r="AB32" s="158" t="s">
        <v>2432</v>
      </c>
      <c r="AC32" s="161">
        <f>IF($G$36&lt;&gt;"",$G$36,"")</f>
        <v>16.338983050847457</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1" t="s">
        <v>2433</v>
      </c>
      <c r="C33" s="367"/>
      <c r="D33" s="367"/>
      <c r="E33" s="367"/>
      <c r="F33" s="367"/>
      <c r="G33" s="367"/>
      <c r="H33" s="367"/>
      <c r="I33" s="367"/>
      <c r="J33" s="367"/>
      <c r="K33" s="367"/>
      <c r="L33" s="24"/>
      <c r="M33" s="24"/>
      <c r="N33" s="24"/>
      <c r="O33" s="24"/>
      <c r="P33" s="24"/>
      <c r="Q33" s="24"/>
      <c r="R33" s="24"/>
      <c r="S33" s="24"/>
      <c r="T33" s="24"/>
      <c r="U33" s="24"/>
      <c r="V33" s="24"/>
      <c r="W33" s="24"/>
      <c r="X33" s="24"/>
      <c r="Y33" s="24"/>
      <c r="Z33" s="24"/>
      <c r="AA33" s="158" t="s">
        <v>2434</v>
      </c>
      <c r="AB33" s="158" t="s">
        <v>2435</v>
      </c>
      <c r="AC33" s="161">
        <f>IF($J$36&lt;&gt;"",$J$36,"")</f>
        <v>6105.333333333333</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1" t="s">
        <v>2436</v>
      </c>
      <c r="C34" s="367"/>
      <c r="D34" s="367"/>
      <c r="E34" s="367"/>
      <c r="F34" s="367"/>
      <c r="G34" s="367"/>
      <c r="H34" s="367"/>
      <c r="I34" s="367"/>
      <c r="J34" s="367"/>
      <c r="K34" s="367"/>
      <c r="L34" s="24"/>
      <c r="M34" s="24"/>
      <c r="N34" s="24"/>
      <c r="O34" s="24"/>
      <c r="P34" s="24"/>
      <c r="Q34" s="24"/>
      <c r="R34" s="24"/>
      <c r="S34" s="24"/>
      <c r="T34" s="24"/>
      <c r="U34" s="24"/>
      <c r="V34" s="24"/>
      <c r="W34" s="24"/>
      <c r="X34" s="24"/>
      <c r="Y34" s="24"/>
      <c r="Z34" s="24"/>
      <c r="AA34" s="158" t="s">
        <v>2437</v>
      </c>
      <c r="AB34" s="158" t="s">
        <v>2438</v>
      </c>
      <c r="AC34" s="161">
        <f>IF($J$37&lt;&gt;"",$J$37,"")</f>
        <v>373.66666666666669</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129</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80" t="s">
        <v>2432</v>
      </c>
      <c r="C36" s="360"/>
      <c r="D36" s="360"/>
      <c r="E36" s="360"/>
      <c r="F36" s="373"/>
      <c r="G36" s="108">
        <f>J36/J37</f>
        <v>16.338983050847457</v>
      </c>
      <c r="H36" s="157" t="s">
        <v>2443</v>
      </c>
      <c r="I36" s="24" t="s">
        <v>2444</v>
      </c>
      <c r="J36" s="108">
        <f>5705+1201/3</f>
        <v>6105.333333333333</v>
      </c>
      <c r="K36" s="24" t="s">
        <v>2445</v>
      </c>
      <c r="L36" s="24"/>
      <c r="M36" s="24"/>
      <c r="N36" s="24"/>
      <c r="O36" s="24"/>
      <c r="P36" s="24"/>
      <c r="Q36" s="24"/>
      <c r="R36" s="24"/>
      <c r="S36" s="24"/>
      <c r="T36" s="24"/>
      <c r="U36" s="24"/>
      <c r="V36" s="24"/>
      <c r="W36" s="24"/>
      <c r="X36" s="24"/>
      <c r="Y36" s="24"/>
      <c r="Z36" s="24"/>
      <c r="AA36" s="158" t="s">
        <v>2446</v>
      </c>
      <c r="AB36" s="158" t="s">
        <v>2447</v>
      </c>
      <c r="AC36" s="161">
        <f>IF($E$49&lt;&gt;"",$E$49,"")</f>
        <v>350</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108">
        <f>I21+J21/3</f>
        <v>373.66666666666669</v>
      </c>
      <c r="K37" s="24" t="s">
        <v>2449</v>
      </c>
      <c r="L37" s="24"/>
      <c r="M37" s="24"/>
      <c r="N37" s="24"/>
      <c r="O37" s="24"/>
      <c r="P37" s="24"/>
      <c r="Q37" s="24"/>
      <c r="R37" s="24"/>
      <c r="S37" s="24"/>
      <c r="T37" s="24"/>
      <c r="U37" s="24"/>
      <c r="V37" s="24"/>
      <c r="W37" s="24"/>
      <c r="X37" s="24"/>
      <c r="Y37" s="24"/>
      <c r="Z37" s="24"/>
      <c r="AA37" s="158" t="s">
        <v>2450</v>
      </c>
      <c r="AB37" s="158" t="s">
        <v>2451</v>
      </c>
      <c r="AC37" s="161">
        <f>IF($F$49&lt;&gt;"",$F$49,"")</f>
        <v>485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1" t="s">
        <v>2441</v>
      </c>
      <c r="C38" s="367"/>
      <c r="D38" s="367"/>
      <c r="E38" s="367"/>
      <c r="F38" s="367"/>
      <c r="G38" s="367"/>
      <c r="H38" s="367"/>
      <c r="I38" s="367"/>
      <c r="J38" s="367"/>
      <c r="K38" s="367"/>
      <c r="L38" s="24"/>
      <c r="M38" s="24"/>
      <c r="N38" s="24"/>
      <c r="O38" s="24"/>
      <c r="P38" s="24"/>
      <c r="Q38" s="24"/>
      <c r="R38" s="24"/>
      <c r="S38" s="24"/>
      <c r="T38" s="24"/>
      <c r="U38" s="24"/>
      <c r="V38" s="24"/>
      <c r="W38" s="24"/>
      <c r="X38" s="24"/>
      <c r="Y38" s="24"/>
      <c r="Z38" s="24"/>
      <c r="AA38" s="158" t="s">
        <v>2453</v>
      </c>
      <c r="AB38" s="158" t="s">
        <v>2454</v>
      </c>
      <c r="AC38" s="161">
        <f>IF($G$49&lt;&gt;"",$G$49,"")</f>
        <v>162</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1" t="s">
        <v>2455</v>
      </c>
      <c r="C39" s="367"/>
      <c r="D39" s="367"/>
      <c r="E39" s="367"/>
      <c r="F39" s="367"/>
      <c r="G39" s="367"/>
      <c r="H39" s="367"/>
      <c r="I39" s="367"/>
      <c r="J39" s="367"/>
      <c r="K39" s="367"/>
      <c r="L39" s="24"/>
      <c r="M39" s="24"/>
      <c r="N39" s="24"/>
      <c r="O39" s="24"/>
      <c r="P39" s="24"/>
      <c r="Q39" s="24"/>
      <c r="R39" s="24"/>
      <c r="S39" s="24"/>
      <c r="T39" s="24"/>
      <c r="U39" s="24"/>
      <c r="V39" s="24"/>
      <c r="W39" s="24"/>
      <c r="X39" s="24"/>
      <c r="Y39" s="24"/>
      <c r="Z39" s="24"/>
      <c r="AA39" s="158" t="s">
        <v>2456</v>
      </c>
      <c r="AB39" s="158" t="s">
        <v>2457</v>
      </c>
      <c r="AC39" s="161">
        <f>IF($H$49&lt;&gt;"",$H$49,"")</f>
        <v>19</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53"/>
      <c r="C40" s="367"/>
      <c r="D40" s="367"/>
      <c r="E40" s="367"/>
      <c r="F40" s="367"/>
      <c r="G40" s="367"/>
      <c r="H40" s="367"/>
      <c r="I40" s="367"/>
      <c r="J40" s="367"/>
      <c r="K40" s="367"/>
      <c r="L40" s="24"/>
      <c r="M40" s="24"/>
      <c r="N40" s="24"/>
      <c r="O40" s="24"/>
      <c r="P40" s="24"/>
      <c r="Q40" s="24"/>
      <c r="R40" s="24"/>
      <c r="S40" s="24"/>
      <c r="T40" s="24"/>
      <c r="U40" s="24"/>
      <c r="V40" s="24"/>
      <c r="W40" s="24"/>
      <c r="X40" s="24"/>
      <c r="Y40" s="24"/>
      <c r="Z40" s="24"/>
      <c r="AA40" s="158" t="s">
        <v>2458</v>
      </c>
      <c r="AB40" s="158" t="s">
        <v>2459</v>
      </c>
      <c r="AC40" s="161">
        <f>IF($I$49&lt;&gt;"",$I$49,"")</f>
        <v>31</v>
      </c>
      <c r="AD40" s="158" t="s">
        <v>2362</v>
      </c>
      <c r="AE40" s="158" t="s">
        <v>2441</v>
      </c>
      <c r="AF40" s="158" t="s">
        <v>2442</v>
      </c>
      <c r="AG40" s="158" t="s">
        <v>334</v>
      </c>
      <c r="AH40" s="158" t="s">
        <v>2364</v>
      </c>
      <c r="AI40" s="158" t="s">
        <v>174</v>
      </c>
      <c r="AJ40" s="158" t="s">
        <v>174</v>
      </c>
      <c r="AK40" s="158" t="s">
        <v>174</v>
      </c>
      <c r="AL40" s="158" t="s">
        <v>338</v>
      </c>
    </row>
    <row r="41" spans="1:38" ht="117" customHeight="1">
      <c r="A41" s="170"/>
      <c r="B41" s="465" t="s">
        <v>3755</v>
      </c>
      <c r="C41" s="367"/>
      <c r="D41" s="367"/>
      <c r="E41" s="367"/>
      <c r="F41" s="367"/>
      <c r="G41" s="367"/>
      <c r="H41" s="367"/>
      <c r="I41" s="367"/>
      <c r="J41" s="367"/>
      <c r="K41" s="367"/>
      <c r="L41" s="24"/>
      <c r="M41" s="24"/>
      <c r="N41" s="24"/>
      <c r="O41" s="24"/>
      <c r="P41" s="24"/>
      <c r="Q41" s="24"/>
      <c r="R41" s="24"/>
      <c r="S41" s="24"/>
      <c r="T41" s="24"/>
      <c r="U41" s="24"/>
      <c r="V41" s="24"/>
      <c r="W41" s="24"/>
      <c r="X41" s="24"/>
      <c r="Y41" s="24"/>
      <c r="Z41" s="24"/>
      <c r="AA41" s="158" t="s">
        <v>2460</v>
      </c>
      <c r="AB41" s="158" t="s">
        <v>2461</v>
      </c>
      <c r="AC41" s="161">
        <f>IF($J$49&lt;&gt;"",$J$49,"")</f>
        <v>0</v>
      </c>
      <c r="AD41" s="158" t="s">
        <v>2362</v>
      </c>
      <c r="AE41" s="158" t="s">
        <v>2441</v>
      </c>
      <c r="AF41" s="158" t="s">
        <v>2442</v>
      </c>
      <c r="AG41" s="158" t="s">
        <v>334</v>
      </c>
      <c r="AH41" s="158" t="s">
        <v>2364</v>
      </c>
      <c r="AI41" s="158" t="s">
        <v>174</v>
      </c>
      <c r="AJ41" s="158" t="s">
        <v>174</v>
      </c>
      <c r="AK41" s="158" t="s">
        <v>174</v>
      </c>
      <c r="AL41" s="158" t="s">
        <v>338</v>
      </c>
    </row>
    <row r="42" spans="1:38" ht="102.75" customHeight="1">
      <c r="A42" s="170"/>
      <c r="B42" s="465" t="s">
        <v>3756</v>
      </c>
      <c r="C42" s="367"/>
      <c r="D42" s="367"/>
      <c r="E42" s="367"/>
      <c r="F42" s="367"/>
      <c r="G42" s="367"/>
      <c r="H42" s="367"/>
      <c r="I42" s="367"/>
      <c r="J42" s="367"/>
      <c r="K42" s="367"/>
      <c r="L42" s="24"/>
      <c r="M42" s="24"/>
      <c r="N42" s="24"/>
      <c r="O42" s="24"/>
      <c r="P42" s="24"/>
      <c r="Q42" s="24"/>
      <c r="R42" s="24"/>
      <c r="S42" s="24"/>
      <c r="T42" s="24"/>
      <c r="U42" s="24"/>
      <c r="V42" s="24"/>
      <c r="W42" s="24"/>
      <c r="X42" s="24"/>
      <c r="Y42" s="24"/>
      <c r="Z42" s="24"/>
      <c r="AA42" s="158" t="s">
        <v>2462</v>
      </c>
      <c r="AB42" s="158" t="s">
        <v>346</v>
      </c>
      <c r="AC42" s="161">
        <f>IF($K$49&lt;&gt;"",$K$49,"")</f>
        <v>1176</v>
      </c>
      <c r="AD42" s="158" t="s">
        <v>2362</v>
      </c>
      <c r="AE42" s="158" t="s">
        <v>2441</v>
      </c>
      <c r="AF42" s="158" t="s">
        <v>2442</v>
      </c>
      <c r="AG42" s="158" t="s">
        <v>334</v>
      </c>
      <c r="AH42" s="158" t="s">
        <v>2364</v>
      </c>
      <c r="AI42" s="158" t="s">
        <v>174</v>
      </c>
      <c r="AJ42" s="158" t="s">
        <v>174</v>
      </c>
      <c r="AK42" s="158" t="s">
        <v>174</v>
      </c>
      <c r="AL42" s="158" t="s">
        <v>338</v>
      </c>
    </row>
    <row r="43" spans="1:38" ht="71.25" customHeight="1">
      <c r="A43" s="170"/>
      <c r="B43" s="361" t="s">
        <v>2463</v>
      </c>
      <c r="C43" s="367"/>
      <c r="D43" s="367"/>
      <c r="E43" s="367"/>
      <c r="F43" s="367"/>
      <c r="G43" s="367"/>
      <c r="H43" s="367"/>
      <c r="I43" s="367"/>
      <c r="J43" s="367"/>
      <c r="K43" s="367"/>
      <c r="L43" s="24"/>
      <c r="M43" s="24"/>
      <c r="N43" s="24"/>
      <c r="O43" s="24"/>
      <c r="P43" s="24"/>
      <c r="Q43" s="24"/>
      <c r="R43" s="24"/>
      <c r="S43" s="24"/>
      <c r="T43" s="24"/>
      <c r="U43" s="24"/>
      <c r="V43" s="24"/>
      <c r="W43" s="24"/>
      <c r="X43" s="24"/>
      <c r="Y43" s="24"/>
      <c r="Z43" s="24"/>
      <c r="AA43" s="158" t="s">
        <v>2464</v>
      </c>
      <c r="AB43" s="158" t="s">
        <v>2440</v>
      </c>
      <c r="AC43" s="161">
        <f>IF($D$52&lt;&gt;"",$D$52,"")</f>
        <v>13</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62</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1" t="s">
        <v>2467</v>
      </c>
      <c r="C45" s="367"/>
      <c r="D45" s="367"/>
      <c r="E45" s="367"/>
      <c r="F45" s="367"/>
      <c r="G45" s="367"/>
      <c r="H45" s="367"/>
      <c r="I45" s="367"/>
      <c r="J45" s="367"/>
      <c r="K45" s="367"/>
      <c r="L45" s="24"/>
      <c r="M45" s="24"/>
      <c r="N45" s="24"/>
      <c r="O45" s="24"/>
      <c r="P45" s="24"/>
      <c r="Q45" s="24"/>
      <c r="R45" s="24"/>
      <c r="S45" s="24"/>
      <c r="T45" s="24"/>
      <c r="U45" s="24"/>
      <c r="V45" s="24"/>
      <c r="W45" s="24"/>
      <c r="X45" s="24"/>
      <c r="Y45" s="24"/>
      <c r="Z45" s="24"/>
      <c r="AA45" s="158" t="s">
        <v>2468</v>
      </c>
      <c r="AB45" s="158" t="s">
        <v>2451</v>
      </c>
      <c r="AC45" s="161">
        <f>IF($F$52&lt;&gt;"",$F$52,"")</f>
        <v>71</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2" t="s">
        <v>2470</v>
      </c>
      <c r="C47" s="377"/>
      <c r="D47" s="377"/>
      <c r="E47" s="377"/>
      <c r="F47" s="377"/>
      <c r="G47" s="377"/>
      <c r="H47" s="377"/>
      <c r="I47" s="377"/>
      <c r="J47" s="377"/>
      <c r="K47" s="377"/>
      <c r="L47" s="24"/>
      <c r="M47" s="24"/>
      <c r="N47" s="24"/>
      <c r="O47" s="24"/>
      <c r="P47" s="24"/>
      <c r="Q47" s="24"/>
      <c r="R47" s="24"/>
      <c r="S47" s="24"/>
      <c r="T47" s="24"/>
      <c r="U47" s="24"/>
      <c r="V47" s="24"/>
      <c r="W47" s="24"/>
      <c r="X47" s="24"/>
      <c r="Y47" s="24"/>
      <c r="Z47" s="24"/>
      <c r="AA47" s="158" t="s">
        <v>2471</v>
      </c>
      <c r="AB47" s="158" t="s">
        <v>2457</v>
      </c>
      <c r="AC47" s="161">
        <f>IF($H$52&lt;&gt;"",$H$52,"")</f>
        <v>0</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1"/>
      <c r="C48" s="373"/>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0</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63" t="s">
        <v>2473</v>
      </c>
      <c r="C49" s="420"/>
      <c r="D49" s="57">
        <v>129</v>
      </c>
      <c r="E49" s="57">
        <v>350</v>
      </c>
      <c r="F49" s="57">
        <v>485</v>
      </c>
      <c r="G49" s="57">
        <v>162</v>
      </c>
      <c r="H49" s="57">
        <v>19</v>
      </c>
      <c r="I49" s="57">
        <v>31</v>
      </c>
      <c r="J49" s="57">
        <v>0</v>
      </c>
      <c r="K49" s="57">
        <f>SUM($D$49:$J$49)</f>
        <v>1176</v>
      </c>
      <c r="L49" s="24"/>
      <c r="M49" s="24"/>
      <c r="N49" s="24"/>
      <c r="O49" s="24"/>
      <c r="P49" s="24"/>
      <c r="Q49" s="24"/>
      <c r="R49" s="24"/>
      <c r="S49" s="24"/>
      <c r="T49" s="24"/>
      <c r="U49" s="24"/>
      <c r="V49" s="24"/>
      <c r="W49" s="24"/>
      <c r="X49" s="24"/>
      <c r="Y49" s="24"/>
      <c r="Z49" s="24"/>
      <c r="AA49" s="158" t="s">
        <v>2474</v>
      </c>
      <c r="AB49" s="158" t="s">
        <v>2461</v>
      </c>
      <c r="AC49" s="161">
        <f>IF($J$52&lt;&gt;"",$J$52,"")</f>
        <v>0</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28"/>
      <c r="C50" s="367"/>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147</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1"/>
      <c r="C51" s="373"/>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61" t="s">
        <v>2476</v>
      </c>
      <c r="C52" s="373"/>
      <c r="D52" s="57">
        <v>13</v>
      </c>
      <c r="E52" s="57">
        <v>62</v>
      </c>
      <c r="F52" s="57">
        <v>71</v>
      </c>
      <c r="G52" s="57">
        <v>1</v>
      </c>
      <c r="H52" s="57">
        <v>0</v>
      </c>
      <c r="I52" s="57">
        <v>0</v>
      </c>
      <c r="J52" s="57">
        <v>0</v>
      </c>
      <c r="K52" s="57">
        <f>SUM($D$52:$J$52)</f>
        <v>147</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oG+VcCoIuOS3aabmdw0xC5pO5yK9IFG9QhAghw44SJ1rrzET1mZOEevLLxlKTwXNrkZthnbTGl6GJnzb62OORw==" saltValue="ozuFw1LApnOzf1508yoGIQ==" spinCount="100000" sheet="1" objects="1" scenarios="1"/>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C30" sqref="C30"/>
    </sheetView>
  </sheetViews>
  <sheetFormatPr defaultColWidth="12.5703125" defaultRowHeight="15" customHeight="1"/>
  <cols>
    <col min="1" max="1" width="3.85546875" style="158" customWidth="1"/>
    <col min="2" max="2" width="42" style="158" customWidth="1"/>
    <col min="3" max="3" width="23.42578125" style="158" customWidth="1"/>
    <col min="4" max="5" width="15.42578125" style="158" customWidth="1"/>
    <col min="6" max="6" width="19.85546875" style="158" customWidth="1"/>
    <col min="7" max="26" width="8.5703125" style="159" customWidth="1"/>
    <col min="27" max="38" width="12.5703125" style="158"/>
    <col min="39" max="16384" width="12.5703125" style="159"/>
  </cols>
  <sheetData>
    <row r="1" spans="1:38" ht="22.5" customHeight="1">
      <c r="A1" s="469" t="s">
        <v>2477</v>
      </c>
      <c r="B1" s="384"/>
      <c r="C1" s="384"/>
      <c r="D1" s="384"/>
      <c r="E1" s="384"/>
      <c r="F1" s="384"/>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3827</v>
      </c>
    </row>
    <row r="3" spans="1:38" ht="12.75" customHeight="1">
      <c r="A3" s="23" t="s">
        <v>2483</v>
      </c>
      <c r="B3" s="170" t="s">
        <v>2484</v>
      </c>
      <c r="C3" s="24"/>
      <c r="D3" s="24"/>
      <c r="E3" s="24"/>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3827</v>
      </c>
    </row>
    <row r="4" spans="1:38" ht="72" customHeight="1">
      <c r="A4" s="104"/>
      <c r="B4" s="362" t="s">
        <v>2488</v>
      </c>
      <c r="C4" s="377"/>
      <c r="D4" s="377"/>
      <c r="E4" s="377"/>
      <c r="F4" s="377"/>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3827</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3827</v>
      </c>
    </row>
    <row r="6" spans="1:38" ht="12.75" customHeight="1" thickBot="1">
      <c r="A6" s="23"/>
      <c r="B6" s="311" t="s">
        <v>2479</v>
      </c>
      <c r="C6" s="329"/>
      <c r="D6" s="329"/>
      <c r="E6" s="329"/>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3827</v>
      </c>
    </row>
    <row r="7" spans="1:38" ht="12.75" customHeight="1" thickBot="1">
      <c r="A7" s="23"/>
      <c r="B7" s="313" t="s">
        <v>2486</v>
      </c>
      <c r="C7" s="329"/>
      <c r="D7" s="329"/>
      <c r="E7" s="345">
        <v>5.5999999999999999E-3</v>
      </c>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3827</v>
      </c>
    </row>
    <row r="8" spans="1:38" ht="12.75" customHeight="1" thickBot="1">
      <c r="A8" s="23"/>
      <c r="B8" s="315" t="s">
        <v>2490</v>
      </c>
      <c r="C8" s="329"/>
      <c r="D8" s="329"/>
      <c r="E8" s="345"/>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3827</v>
      </c>
    </row>
    <row r="9" spans="1:38" ht="12.75" customHeight="1" thickBot="1">
      <c r="A9" s="23"/>
      <c r="B9" s="313" t="s">
        <v>2495</v>
      </c>
      <c r="C9" s="329"/>
      <c r="D9" s="329"/>
      <c r="E9" s="345">
        <v>8.0000000000000004E-4</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3827</v>
      </c>
    </row>
    <row r="10" spans="1:38" ht="12.75" customHeight="1" thickBot="1">
      <c r="A10" s="23"/>
      <c r="B10" s="315" t="s">
        <v>2498</v>
      </c>
      <c r="C10" s="329"/>
      <c r="D10" s="329"/>
      <c r="E10" s="345">
        <v>2.5000000000000001E-2</v>
      </c>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3827</v>
      </c>
    </row>
    <row r="11" spans="1:38" ht="12.75" customHeight="1" thickBot="1">
      <c r="A11" s="23"/>
      <c r="B11" s="315" t="s">
        <v>2501</v>
      </c>
      <c r="C11" s="329"/>
      <c r="D11" s="329"/>
      <c r="E11" s="345"/>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3827</v>
      </c>
    </row>
    <row r="12" spans="1:38" ht="12.75" customHeight="1" thickBot="1">
      <c r="A12" s="23"/>
      <c r="B12" s="315" t="s">
        <v>2503</v>
      </c>
      <c r="C12" s="329"/>
      <c r="D12" s="329"/>
      <c r="E12" s="345">
        <v>2.01E-2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3827</v>
      </c>
    </row>
    <row r="13" spans="1:38" ht="12.75" customHeight="1" thickBot="1">
      <c r="A13" s="23"/>
      <c r="B13" s="315" t="s">
        <v>2505</v>
      </c>
      <c r="C13" s="329"/>
      <c r="D13" s="329"/>
      <c r="E13" s="345"/>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3827</v>
      </c>
    </row>
    <row r="14" spans="1:38" ht="12.75" customHeight="1" thickBot="1">
      <c r="A14" s="23"/>
      <c r="B14" s="315" t="s">
        <v>2507</v>
      </c>
      <c r="C14" s="329"/>
      <c r="D14" s="329"/>
      <c r="E14" s="345">
        <v>0.1507</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3827</v>
      </c>
    </row>
    <row r="15" spans="1:38" ht="12.75" customHeight="1" thickBot="1">
      <c r="A15" s="23"/>
      <c r="B15" s="315" t="s">
        <v>2509</v>
      </c>
      <c r="C15" s="329"/>
      <c r="D15" s="329"/>
      <c r="E15" s="345">
        <v>4.8300000000000003E-2</v>
      </c>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3827</v>
      </c>
    </row>
    <row r="16" spans="1:38" ht="12.75" customHeight="1" thickBot="1">
      <c r="A16" s="23"/>
      <c r="B16" s="315" t="s">
        <v>2511</v>
      </c>
      <c r="C16" s="329"/>
      <c r="D16" s="329"/>
      <c r="E16" s="345">
        <v>1.21E-2</v>
      </c>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3827</v>
      </c>
    </row>
    <row r="17" spans="1:38" ht="12.75" customHeight="1" thickBot="1">
      <c r="A17" s="23"/>
      <c r="B17" s="313" t="s">
        <v>2513</v>
      </c>
      <c r="C17" s="329"/>
      <c r="D17" s="329"/>
      <c r="E17" s="345">
        <v>4.7999999999999996E-3</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3827</v>
      </c>
    </row>
    <row r="18" spans="1:38" ht="12.75" customHeight="1" thickBot="1">
      <c r="A18" s="23"/>
      <c r="B18" s="315" t="s">
        <v>2515</v>
      </c>
      <c r="C18" s="329"/>
      <c r="D18" s="329"/>
      <c r="E18" s="345"/>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3827</v>
      </c>
    </row>
    <row r="19" spans="1:38" ht="12.75" customHeight="1" thickBot="1">
      <c r="A19" s="23"/>
      <c r="B19" s="315" t="s">
        <v>2517</v>
      </c>
      <c r="C19" s="329"/>
      <c r="D19" s="329"/>
      <c r="E19" s="345">
        <v>8.0000000000000004E-4</v>
      </c>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3827</v>
      </c>
    </row>
    <row r="20" spans="1:38" ht="12.75" customHeight="1" thickBot="1">
      <c r="A20" s="23"/>
      <c r="B20" s="315" t="s">
        <v>797</v>
      </c>
      <c r="C20" s="329"/>
      <c r="D20" s="329"/>
      <c r="E20" s="345">
        <v>2.2599999999999999E-2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3827</v>
      </c>
    </row>
    <row r="21" spans="1:38" ht="12.75" customHeight="1" thickBot="1">
      <c r="A21" s="23"/>
      <c r="B21" s="315" t="s">
        <v>2520</v>
      </c>
      <c r="C21" s="329"/>
      <c r="D21" s="329"/>
      <c r="E21" s="345">
        <v>2.3400000000000001E-2</v>
      </c>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3827</v>
      </c>
    </row>
    <row r="22" spans="1:38" ht="12.75" customHeight="1" thickBot="1">
      <c r="A22" s="23"/>
      <c r="B22" s="315" t="s">
        <v>2522</v>
      </c>
      <c r="C22" s="329"/>
      <c r="D22" s="329"/>
      <c r="E22" s="345"/>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3827</v>
      </c>
    </row>
    <row r="23" spans="1:38" ht="12.75" customHeight="1" thickBot="1">
      <c r="A23" s="23"/>
      <c r="B23" s="315" t="s">
        <v>2524</v>
      </c>
      <c r="C23" s="329"/>
      <c r="D23" s="329"/>
      <c r="E23" s="345">
        <v>4.2700000000000002E-2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3827</v>
      </c>
    </row>
    <row r="24" spans="1:38" ht="12.75" customHeight="1" thickBot="1">
      <c r="A24" s="23"/>
      <c r="B24" s="315" t="s">
        <v>2526</v>
      </c>
      <c r="C24" s="329"/>
      <c r="D24" s="329"/>
      <c r="E24" s="345">
        <v>4.0000000000000001E-3</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3827</v>
      </c>
    </row>
    <row r="25" spans="1:38" ht="12.75" customHeight="1" thickBot="1">
      <c r="A25" s="23"/>
      <c r="B25" s="315" t="s">
        <v>2528</v>
      </c>
      <c r="C25" s="329"/>
      <c r="D25" s="329"/>
      <c r="E25" s="345"/>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f>IF($C$29&lt;&gt;"",$C$29,"")</f>
        <v>0</v>
      </c>
      <c r="AD25" s="158" t="s">
        <v>2480</v>
      </c>
      <c r="AE25" s="158" t="s">
        <v>2481</v>
      </c>
      <c r="AF25" s="158">
        <v>39</v>
      </c>
      <c r="AG25" s="158" t="s">
        <v>334</v>
      </c>
      <c r="AH25" s="158" t="s">
        <v>174</v>
      </c>
      <c r="AI25" s="158" t="s">
        <v>174</v>
      </c>
      <c r="AJ25" s="158" t="s">
        <v>174</v>
      </c>
      <c r="AK25" s="158" t="s">
        <v>174</v>
      </c>
      <c r="AL25" s="158" t="s">
        <v>3827</v>
      </c>
    </row>
    <row r="26" spans="1:38" ht="12.75" customHeight="1" thickBot="1">
      <c r="A26" s="23"/>
      <c r="B26" s="315" t="s">
        <v>2531</v>
      </c>
      <c r="C26" s="329"/>
      <c r="D26" s="329"/>
      <c r="E26" s="345">
        <v>2.3999999999999998E-3</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3827</v>
      </c>
    </row>
    <row r="27" spans="1:38" ht="12.75" customHeight="1" thickBot="1">
      <c r="A27" s="23"/>
      <c r="B27" s="315" t="s">
        <v>2533</v>
      </c>
      <c r="C27" s="329"/>
      <c r="D27" s="329"/>
      <c r="E27" s="345">
        <v>3.5499999999999997E-2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3827</v>
      </c>
    </row>
    <row r="28" spans="1:38" ht="12.75" customHeight="1" thickBot="1">
      <c r="A28" s="23"/>
      <c r="B28" s="315" t="s">
        <v>2535</v>
      </c>
      <c r="C28" s="329"/>
      <c r="D28" s="329"/>
      <c r="E28" s="345"/>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3827</v>
      </c>
    </row>
    <row r="29" spans="1:38" ht="12.75" customHeight="1" thickBot="1">
      <c r="A29" s="23"/>
      <c r="B29" s="315" t="s">
        <v>2537</v>
      </c>
      <c r="C29" s="329">
        <f>SUM($C$26,$C$18)</f>
        <v>0</v>
      </c>
      <c r="D29" s="329"/>
      <c r="E29" s="345"/>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f>IF($C$33&lt;&gt;"",$C$33,"")</f>
        <v>0.3846</v>
      </c>
      <c r="AD29" s="158" t="s">
        <v>2480</v>
      </c>
      <c r="AE29" s="158" t="s">
        <v>2481</v>
      </c>
      <c r="AF29" s="158">
        <v>43</v>
      </c>
      <c r="AG29" s="158" t="s">
        <v>334</v>
      </c>
      <c r="AH29" s="158" t="s">
        <v>174</v>
      </c>
      <c r="AI29" s="158" t="s">
        <v>174</v>
      </c>
      <c r="AJ29" s="158" t="s">
        <v>174</v>
      </c>
      <c r="AK29" s="158" t="s">
        <v>174</v>
      </c>
      <c r="AL29" s="158" t="s">
        <v>3827</v>
      </c>
    </row>
    <row r="30" spans="1:38" ht="12.75" customHeight="1" thickBot="1">
      <c r="A30" s="23"/>
      <c r="B30" s="315" t="s">
        <v>2539</v>
      </c>
      <c r="C30" s="329"/>
      <c r="D30" s="329"/>
      <c r="E30" s="345">
        <v>9.7000000000000003E-3</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f>IF($C$34&lt;&gt;"",$C$34,"")</f>
        <v>7.6899999999999996E-2</v>
      </c>
      <c r="AD30" s="158" t="s">
        <v>2480</v>
      </c>
      <c r="AE30" s="158" t="s">
        <v>2481</v>
      </c>
      <c r="AF30" s="158">
        <v>44</v>
      </c>
      <c r="AG30" s="158" t="s">
        <v>334</v>
      </c>
      <c r="AH30" s="158" t="s">
        <v>174</v>
      </c>
      <c r="AI30" s="158" t="s">
        <v>174</v>
      </c>
      <c r="AJ30" s="158" t="s">
        <v>174</v>
      </c>
      <c r="AK30" s="158" t="s">
        <v>174</v>
      </c>
      <c r="AL30" s="158" t="s">
        <v>3827</v>
      </c>
    </row>
    <row r="31" spans="1:38" ht="12.75" customHeight="1" thickBot="1">
      <c r="A31" s="23"/>
      <c r="B31" s="315" t="s">
        <v>2541</v>
      </c>
      <c r="C31" s="329"/>
      <c r="D31" s="329"/>
      <c r="E31" s="345"/>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3827</v>
      </c>
    </row>
    <row r="32" spans="1:38" ht="12.75" customHeight="1" thickBot="1">
      <c r="A32" s="23"/>
      <c r="B32" s="315" t="s">
        <v>2543</v>
      </c>
      <c r="C32" s="329"/>
      <c r="D32" s="329"/>
      <c r="E32" s="345">
        <v>5.2400000000000002E-2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3827</v>
      </c>
    </row>
    <row r="33" spans="1:38" ht="12.75" customHeight="1" thickBot="1">
      <c r="A33" s="23"/>
      <c r="B33" s="317" t="s">
        <v>2545</v>
      </c>
      <c r="C33" s="345">
        <v>0.3846</v>
      </c>
      <c r="D33" s="329"/>
      <c r="E33" s="345">
        <v>4.2700000000000002E-2</v>
      </c>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3827</v>
      </c>
    </row>
    <row r="34" spans="1:38" ht="12.75" customHeight="1" thickBot="1">
      <c r="A34" s="23"/>
      <c r="B34" s="315" t="s">
        <v>2547</v>
      </c>
      <c r="C34" s="345">
        <v>7.6899999999999996E-2</v>
      </c>
      <c r="D34" s="329"/>
      <c r="E34" s="345">
        <v>4.6699999999999998E-2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3827</v>
      </c>
    </row>
    <row r="35" spans="1:38" ht="12.75" customHeight="1" thickBot="1">
      <c r="A35" s="23"/>
      <c r="B35" s="315" t="s">
        <v>2549</v>
      </c>
      <c r="C35" s="345"/>
      <c r="D35" s="329"/>
      <c r="E35" s="345">
        <v>2.6599999999999999E-2</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3827</v>
      </c>
    </row>
    <row r="36" spans="1:38" ht="12.75" customHeight="1" thickBot="1">
      <c r="A36" s="23"/>
      <c r="B36" s="315" t="s">
        <v>2551</v>
      </c>
      <c r="C36" s="345"/>
      <c r="D36" s="329"/>
      <c r="E36" s="345"/>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3827</v>
      </c>
    </row>
    <row r="37" spans="1:38" ht="12.75" customHeight="1" thickBot="1">
      <c r="A37" s="23"/>
      <c r="B37" s="315" t="s">
        <v>2553</v>
      </c>
      <c r="C37" s="345"/>
      <c r="D37" s="329"/>
      <c r="E37" s="345"/>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f>IF($C$41&lt;&gt;"",$C$41,"")</f>
        <v>0.30769999999999997</v>
      </c>
      <c r="AD37" s="158" t="s">
        <v>2480</v>
      </c>
      <c r="AE37" s="158" t="s">
        <v>2481</v>
      </c>
      <c r="AF37" s="158">
        <v>51</v>
      </c>
      <c r="AG37" s="158" t="s">
        <v>334</v>
      </c>
      <c r="AH37" s="158" t="s">
        <v>174</v>
      </c>
      <c r="AI37" s="158" t="s">
        <v>174</v>
      </c>
      <c r="AJ37" s="158" t="s">
        <v>174</v>
      </c>
      <c r="AK37" s="158" t="s">
        <v>174</v>
      </c>
      <c r="AL37" s="158" t="s">
        <v>3827</v>
      </c>
    </row>
    <row r="38" spans="1:38" ht="12.75" customHeight="1" thickBot="1">
      <c r="A38" s="23"/>
      <c r="B38" s="315" t="s">
        <v>2555</v>
      </c>
      <c r="C38" s="345"/>
      <c r="D38" s="329"/>
      <c r="E38" s="345"/>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f>IF($C$42&lt;&gt;"",$C$42,"")</f>
        <v>0.23080000000000001</v>
      </c>
      <c r="AD38" s="158" t="s">
        <v>2480</v>
      </c>
      <c r="AE38" s="158" t="s">
        <v>2481</v>
      </c>
      <c r="AF38" s="158">
        <v>52</v>
      </c>
      <c r="AG38" s="158" t="s">
        <v>334</v>
      </c>
      <c r="AH38" s="158" t="s">
        <v>174</v>
      </c>
      <c r="AI38" s="158" t="s">
        <v>174</v>
      </c>
      <c r="AJ38" s="158" t="s">
        <v>174</v>
      </c>
      <c r="AK38" s="158" t="s">
        <v>174</v>
      </c>
      <c r="AL38" s="158" t="s">
        <v>3827</v>
      </c>
    </row>
    <row r="39" spans="1:38" ht="12.75" customHeight="1" thickBot="1">
      <c r="A39" s="23"/>
      <c r="B39" s="315" t="s">
        <v>2557</v>
      </c>
      <c r="C39" s="345"/>
      <c r="D39" s="329"/>
      <c r="E39" s="345"/>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3827</v>
      </c>
    </row>
    <row r="40" spans="1:38" ht="12.75" customHeight="1" thickBot="1">
      <c r="A40" s="23"/>
      <c r="B40" s="315" t="s">
        <v>2559</v>
      </c>
      <c r="C40" s="345"/>
      <c r="D40" s="329"/>
      <c r="E40" s="345">
        <v>3.95E-2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3827</v>
      </c>
    </row>
    <row r="41" spans="1:38" ht="12.75" customHeight="1" thickBot="1">
      <c r="A41" s="23"/>
      <c r="B41" s="315" t="s">
        <v>2561</v>
      </c>
      <c r="C41" s="345">
        <v>0.30769999999999997</v>
      </c>
      <c r="D41" s="329"/>
      <c r="E41" s="345">
        <v>0.18049999999999999</v>
      </c>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1</v>
      </c>
      <c r="AD41" s="158" t="s">
        <v>2480</v>
      </c>
      <c r="AE41" s="158" t="s">
        <v>2481</v>
      </c>
      <c r="AF41" s="158" t="s">
        <v>346</v>
      </c>
      <c r="AG41" s="158" t="s">
        <v>334</v>
      </c>
      <c r="AH41" s="158" t="s">
        <v>174</v>
      </c>
      <c r="AI41" s="158" t="s">
        <v>174</v>
      </c>
      <c r="AJ41" s="158" t="s">
        <v>174</v>
      </c>
      <c r="AK41" s="158" t="s">
        <v>174</v>
      </c>
      <c r="AL41" s="158" t="s">
        <v>3827</v>
      </c>
    </row>
    <row r="42" spans="1:38" ht="12.75" customHeight="1" thickBot="1">
      <c r="A42" s="23"/>
      <c r="B42" s="315" t="s">
        <v>2563</v>
      </c>
      <c r="C42" s="345">
        <v>0.23080000000000001</v>
      </c>
      <c r="D42" s="329"/>
      <c r="E42" s="345">
        <v>0.1918</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3827</v>
      </c>
    </row>
    <row r="43" spans="1:38" ht="12.75" customHeight="1" thickBot="1">
      <c r="A43" s="23"/>
      <c r="B43" s="315" t="s">
        <v>811</v>
      </c>
      <c r="C43" s="329"/>
      <c r="D43" s="329"/>
      <c r="E43" s="345">
        <v>1.1299999999999999E-2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3827</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3827</v>
      </c>
    </row>
    <row r="45" spans="1:38" ht="12.75" customHeight="1">
      <c r="A45" s="23"/>
      <c r="B45" s="95" t="s">
        <v>2567</v>
      </c>
      <c r="C45" s="331">
        <f>SUM($C$6:$C$44)</f>
        <v>1</v>
      </c>
      <c r="D45" s="331">
        <f>SUM($D$6:$D$44)</f>
        <v>0</v>
      </c>
      <c r="E45" s="331">
        <f>SUM($E$6:$E$44)</f>
        <v>0.99999999999999989</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f>IF($E$7&lt;&gt;"",$E$7,"")</f>
        <v>5.5999999999999999E-3</v>
      </c>
      <c r="AD83" s="158" t="s">
        <v>2480</v>
      </c>
      <c r="AE83" s="158" t="s">
        <v>2609</v>
      </c>
      <c r="AF83" s="158" t="s">
        <v>2487</v>
      </c>
      <c r="AG83" s="158" t="s">
        <v>334</v>
      </c>
      <c r="AH83" s="158" t="s">
        <v>174</v>
      </c>
      <c r="AI83" s="158" t="s">
        <v>174</v>
      </c>
      <c r="AJ83" s="158" t="s">
        <v>174</v>
      </c>
      <c r="AK83" s="158" t="s">
        <v>174</v>
      </c>
      <c r="AL83" s="158"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8.0000000000000004E-4</v>
      </c>
      <c r="AD85" s="158" t="s">
        <v>2480</v>
      </c>
      <c r="AE85" s="158" t="s">
        <v>2609</v>
      </c>
      <c r="AF85" s="158" t="s">
        <v>2496</v>
      </c>
      <c r="AG85" s="158" t="s">
        <v>334</v>
      </c>
      <c r="AH85" s="158" t="s">
        <v>174</v>
      </c>
      <c r="AI85" s="158" t="s">
        <v>174</v>
      </c>
      <c r="AJ85" s="158" t="s">
        <v>174</v>
      </c>
      <c r="AK85" s="158" t="s">
        <v>174</v>
      </c>
      <c r="AL85" s="158"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f>IF($E$10&lt;&gt;"",$E$10,"")</f>
        <v>2.5000000000000001E-2</v>
      </c>
      <c r="AD86" s="158" t="s">
        <v>2480</v>
      </c>
      <c r="AE86" s="158" t="s">
        <v>2609</v>
      </c>
      <c r="AF86" s="158" t="s">
        <v>2499</v>
      </c>
      <c r="AG86" s="158" t="s">
        <v>334</v>
      </c>
      <c r="AH86" s="158" t="s">
        <v>174</v>
      </c>
      <c r="AI86" s="158" t="s">
        <v>174</v>
      </c>
      <c r="AJ86" s="158" t="s">
        <v>174</v>
      </c>
      <c r="AK86" s="158" t="s">
        <v>174</v>
      </c>
      <c r="AL86" s="158"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2.01E-2</v>
      </c>
      <c r="AD88" s="158" t="s">
        <v>2480</v>
      </c>
      <c r="AE88" s="158" t="s">
        <v>2609</v>
      </c>
      <c r="AF88" s="158">
        <v>11</v>
      </c>
      <c r="AG88" s="158" t="s">
        <v>334</v>
      </c>
      <c r="AH88" s="158" t="s">
        <v>174</v>
      </c>
      <c r="AI88" s="158" t="s">
        <v>174</v>
      </c>
      <c r="AJ88" s="158" t="s">
        <v>174</v>
      </c>
      <c r="AK88" s="158" t="s">
        <v>174</v>
      </c>
      <c r="AL88" s="158"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0.1507</v>
      </c>
      <c r="AD90" s="158" t="s">
        <v>2480</v>
      </c>
      <c r="AE90" s="158" t="s">
        <v>2609</v>
      </c>
      <c r="AF90" s="158">
        <v>13</v>
      </c>
      <c r="AG90" s="158" t="s">
        <v>334</v>
      </c>
      <c r="AH90" s="158" t="s">
        <v>174</v>
      </c>
      <c r="AI90" s="158" t="s">
        <v>174</v>
      </c>
      <c r="AJ90" s="158" t="s">
        <v>174</v>
      </c>
      <c r="AK90" s="158" t="s">
        <v>174</v>
      </c>
      <c r="AL90" s="158"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f>IF($E$15&lt;&gt;"",$E$15,"")</f>
        <v>4.8300000000000003E-2</v>
      </c>
      <c r="AD91" s="158" t="s">
        <v>2480</v>
      </c>
      <c r="AE91" s="158" t="s">
        <v>2609</v>
      </c>
      <c r="AF91" s="158">
        <v>14</v>
      </c>
      <c r="AG91" s="158" t="s">
        <v>334</v>
      </c>
      <c r="AH91" s="158" t="s">
        <v>174</v>
      </c>
      <c r="AI91" s="158" t="s">
        <v>174</v>
      </c>
      <c r="AJ91" s="158" t="s">
        <v>174</v>
      </c>
      <c r="AK91" s="158" t="s">
        <v>174</v>
      </c>
      <c r="AL91" s="158"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f>IF($E$16&lt;&gt;"",$E$16,"")</f>
        <v>1.21E-2</v>
      </c>
      <c r="AD92" s="158" t="s">
        <v>2480</v>
      </c>
      <c r="AE92" s="158" t="s">
        <v>2609</v>
      </c>
      <c r="AF92" s="158">
        <v>15</v>
      </c>
      <c r="AG92" s="158" t="s">
        <v>334</v>
      </c>
      <c r="AH92" s="158" t="s">
        <v>174</v>
      </c>
      <c r="AI92" s="158" t="s">
        <v>174</v>
      </c>
      <c r="AJ92" s="158" t="s">
        <v>174</v>
      </c>
      <c r="AK92" s="158" t="s">
        <v>174</v>
      </c>
      <c r="AL92" s="158"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4.7999999999999996E-3</v>
      </c>
      <c r="AD93" s="158" t="s">
        <v>2480</v>
      </c>
      <c r="AE93" s="158" t="s">
        <v>2609</v>
      </c>
      <c r="AF93" s="158">
        <v>16</v>
      </c>
      <c r="AG93" s="158" t="s">
        <v>334</v>
      </c>
      <c r="AH93" s="158" t="s">
        <v>174</v>
      </c>
      <c r="AI93" s="158" t="s">
        <v>174</v>
      </c>
      <c r="AJ93" s="158" t="s">
        <v>174</v>
      </c>
      <c r="AK93" s="158" t="s">
        <v>174</v>
      </c>
      <c r="AL93" s="158"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f>IF($E$19&lt;&gt;"",$E$19,"")</f>
        <v>8.0000000000000004E-4</v>
      </c>
      <c r="AD95" s="158" t="s">
        <v>2480</v>
      </c>
      <c r="AE95" s="158" t="s">
        <v>2609</v>
      </c>
      <c r="AF95" s="158">
        <v>22</v>
      </c>
      <c r="AG95" s="158" t="s">
        <v>334</v>
      </c>
      <c r="AH95" s="158" t="s">
        <v>174</v>
      </c>
      <c r="AI95" s="158" t="s">
        <v>174</v>
      </c>
      <c r="AJ95" s="158" t="s">
        <v>174</v>
      </c>
      <c r="AK95" s="158" t="s">
        <v>174</v>
      </c>
      <c r="AL95" s="158"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2.2599999999999999E-2</v>
      </c>
      <c r="AD96" s="158" t="s">
        <v>2480</v>
      </c>
      <c r="AE96" s="158" t="s">
        <v>2609</v>
      </c>
      <c r="AF96" s="158">
        <v>23</v>
      </c>
      <c r="AG96" s="158" t="s">
        <v>334</v>
      </c>
      <c r="AH96" s="158" t="s">
        <v>174</v>
      </c>
      <c r="AI96" s="158" t="s">
        <v>174</v>
      </c>
      <c r="AJ96" s="158" t="s">
        <v>174</v>
      </c>
      <c r="AK96" s="158" t="s">
        <v>174</v>
      </c>
      <c r="AL96" s="158"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f>IF($E$21&lt;&gt;"",$E$21,"")</f>
        <v>2.3400000000000001E-2</v>
      </c>
      <c r="AD97" s="158" t="s">
        <v>2480</v>
      </c>
      <c r="AE97" s="158" t="s">
        <v>2609</v>
      </c>
      <c r="AF97" s="158">
        <v>24</v>
      </c>
      <c r="AG97" s="158" t="s">
        <v>334</v>
      </c>
      <c r="AH97" s="158" t="s">
        <v>174</v>
      </c>
      <c r="AI97" s="158" t="s">
        <v>174</v>
      </c>
      <c r="AJ97" s="158" t="s">
        <v>174</v>
      </c>
      <c r="AK97" s="158" t="s">
        <v>174</v>
      </c>
      <c r="AL97" s="158"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4.2700000000000002E-2</v>
      </c>
      <c r="AD99" s="158" t="s">
        <v>2480</v>
      </c>
      <c r="AE99" s="158" t="s">
        <v>2609</v>
      </c>
      <c r="AF99" s="158">
        <v>26</v>
      </c>
      <c r="AG99" s="158" t="s">
        <v>334</v>
      </c>
      <c r="AH99" s="158" t="s">
        <v>174</v>
      </c>
      <c r="AI99" s="158" t="s">
        <v>174</v>
      </c>
      <c r="AJ99" s="158" t="s">
        <v>174</v>
      </c>
      <c r="AK99" s="158" t="s">
        <v>174</v>
      </c>
      <c r="AL99" s="158"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4.0000000000000001E-3</v>
      </c>
      <c r="AD100" s="158" t="s">
        <v>2480</v>
      </c>
      <c r="AE100" s="158" t="s">
        <v>2609</v>
      </c>
      <c r="AF100" s="158">
        <v>27</v>
      </c>
      <c r="AG100" s="158" t="s">
        <v>334</v>
      </c>
      <c r="AH100" s="158" t="s">
        <v>174</v>
      </c>
      <c r="AI100" s="158" t="s">
        <v>174</v>
      </c>
      <c r="AJ100" s="158" t="s">
        <v>174</v>
      </c>
      <c r="AK100" s="158" t="s">
        <v>174</v>
      </c>
      <c r="AL100" s="158"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2.3999999999999998E-3</v>
      </c>
      <c r="AD102" s="158" t="s">
        <v>2480</v>
      </c>
      <c r="AE102" s="158" t="s">
        <v>2609</v>
      </c>
      <c r="AF102" s="158">
        <v>30</v>
      </c>
      <c r="AG102" s="158" t="s">
        <v>334</v>
      </c>
      <c r="AH102" s="158" t="s">
        <v>174</v>
      </c>
      <c r="AI102" s="158" t="s">
        <v>174</v>
      </c>
      <c r="AJ102" s="158" t="s">
        <v>174</v>
      </c>
      <c r="AK102" s="158" t="s">
        <v>174</v>
      </c>
      <c r="AL102" s="158"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3.5499999999999997E-2</v>
      </c>
      <c r="AD103" s="158" t="s">
        <v>2480</v>
      </c>
      <c r="AE103" s="158" t="s">
        <v>2609</v>
      </c>
      <c r="AF103" s="158">
        <v>31</v>
      </c>
      <c r="AG103" s="158" t="s">
        <v>334</v>
      </c>
      <c r="AH103" s="158" t="s">
        <v>174</v>
      </c>
      <c r="AI103" s="158" t="s">
        <v>174</v>
      </c>
      <c r="AJ103" s="158" t="s">
        <v>174</v>
      </c>
      <c r="AK103" s="158" t="s">
        <v>174</v>
      </c>
      <c r="AL103" s="158"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t="str">
        <f>IF($E$28&lt;&gt;"",$E$28,"")</f>
        <v/>
      </c>
      <c r="AD104" s="158" t="s">
        <v>2480</v>
      </c>
      <c r="AE104" s="158" t="s">
        <v>2609</v>
      </c>
      <c r="AF104" s="158">
        <v>38</v>
      </c>
      <c r="AG104" s="158" t="s">
        <v>334</v>
      </c>
      <c r="AH104" s="158" t="s">
        <v>174</v>
      </c>
      <c r="AI104" s="158" t="s">
        <v>174</v>
      </c>
      <c r="AJ104" s="158" t="s">
        <v>174</v>
      </c>
      <c r="AK104" s="158" t="s">
        <v>174</v>
      </c>
      <c r="AL104" s="158"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9.7000000000000003E-3</v>
      </c>
      <c r="AD106" s="158" t="s">
        <v>2480</v>
      </c>
      <c r="AE106" s="158" t="s">
        <v>2609</v>
      </c>
      <c r="AF106" s="158">
        <v>40</v>
      </c>
      <c r="AG106" s="158" t="s">
        <v>334</v>
      </c>
      <c r="AH106" s="158" t="s">
        <v>174</v>
      </c>
      <c r="AI106" s="158" t="s">
        <v>174</v>
      </c>
      <c r="AJ106" s="158" t="s">
        <v>174</v>
      </c>
      <c r="AK106" s="158" t="s">
        <v>174</v>
      </c>
      <c r="AL106" s="158"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5.2400000000000002E-2</v>
      </c>
      <c r="AD108" s="158" t="s">
        <v>2480</v>
      </c>
      <c r="AE108" s="158" t="s">
        <v>2609</v>
      </c>
      <c r="AF108" s="158">
        <v>42</v>
      </c>
      <c r="AG108" s="158" t="s">
        <v>334</v>
      </c>
      <c r="AH108" s="158" t="s">
        <v>174</v>
      </c>
      <c r="AI108" s="158" t="s">
        <v>174</v>
      </c>
      <c r="AJ108" s="158" t="s">
        <v>174</v>
      </c>
      <c r="AK108" s="158" t="s">
        <v>174</v>
      </c>
      <c r="AL108" s="158"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f>IF($E$33&lt;&gt;"",$E$33,"")</f>
        <v>4.2700000000000002E-2</v>
      </c>
      <c r="AD109" s="158" t="s">
        <v>2480</v>
      </c>
      <c r="AE109" s="158" t="s">
        <v>2609</v>
      </c>
      <c r="AF109" s="158">
        <v>43</v>
      </c>
      <c r="AG109" s="158" t="s">
        <v>334</v>
      </c>
      <c r="AH109" s="158" t="s">
        <v>174</v>
      </c>
      <c r="AI109" s="158" t="s">
        <v>174</v>
      </c>
      <c r="AJ109" s="158" t="s">
        <v>174</v>
      </c>
      <c r="AK109" s="158" t="s">
        <v>174</v>
      </c>
      <c r="AL109" s="158"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4.6699999999999998E-2</v>
      </c>
      <c r="AD110" s="158" t="s">
        <v>2480</v>
      </c>
      <c r="AE110" s="158" t="s">
        <v>2609</v>
      </c>
      <c r="AF110" s="158">
        <v>44</v>
      </c>
      <c r="AG110" s="158" t="s">
        <v>334</v>
      </c>
      <c r="AH110" s="158" t="s">
        <v>174</v>
      </c>
      <c r="AI110" s="158" t="s">
        <v>174</v>
      </c>
      <c r="AJ110" s="158" t="s">
        <v>174</v>
      </c>
      <c r="AK110" s="158" t="s">
        <v>174</v>
      </c>
      <c r="AL110" s="158"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2.6599999999999999E-2</v>
      </c>
      <c r="AD111" s="158" t="s">
        <v>2480</v>
      </c>
      <c r="AE111" s="158" t="s">
        <v>2609</v>
      </c>
      <c r="AF111" s="158">
        <v>45</v>
      </c>
      <c r="AG111" s="158" t="s">
        <v>334</v>
      </c>
      <c r="AH111" s="158" t="s">
        <v>174</v>
      </c>
      <c r="AI111" s="158" t="s">
        <v>174</v>
      </c>
      <c r="AJ111" s="158" t="s">
        <v>174</v>
      </c>
      <c r="AK111" s="158" t="s">
        <v>174</v>
      </c>
      <c r="AL111" s="158"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3.95E-2</v>
      </c>
      <c r="AD116" s="158" t="s">
        <v>2480</v>
      </c>
      <c r="AE116" s="158" t="s">
        <v>2609</v>
      </c>
      <c r="AF116" s="158">
        <v>50</v>
      </c>
      <c r="AG116" s="158" t="s">
        <v>334</v>
      </c>
      <c r="AH116" s="158" t="s">
        <v>174</v>
      </c>
      <c r="AI116" s="158" t="s">
        <v>174</v>
      </c>
      <c r="AJ116" s="158" t="s">
        <v>174</v>
      </c>
      <c r="AK116" s="158" t="s">
        <v>174</v>
      </c>
      <c r="AL116" s="158"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f>IF($E$41&lt;&gt;"",$E$41,"")</f>
        <v>0.18049999999999999</v>
      </c>
      <c r="AD117" s="158" t="s">
        <v>2480</v>
      </c>
      <c r="AE117" s="158" t="s">
        <v>2609</v>
      </c>
      <c r="AF117" s="158">
        <v>51</v>
      </c>
      <c r="AG117" s="158" t="s">
        <v>334</v>
      </c>
      <c r="AH117" s="158" t="s">
        <v>174</v>
      </c>
      <c r="AI117" s="158" t="s">
        <v>174</v>
      </c>
      <c r="AJ117" s="158" t="s">
        <v>174</v>
      </c>
      <c r="AK117" s="158" t="s">
        <v>174</v>
      </c>
      <c r="AL117" s="158"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0.1918</v>
      </c>
      <c r="AD118" s="158" t="s">
        <v>2480</v>
      </c>
      <c r="AE118" s="158" t="s">
        <v>2609</v>
      </c>
      <c r="AF118" s="158">
        <v>52</v>
      </c>
      <c r="AG118" s="158" t="s">
        <v>334</v>
      </c>
      <c r="AH118" s="158" t="s">
        <v>174</v>
      </c>
      <c r="AI118" s="158" t="s">
        <v>174</v>
      </c>
      <c r="AJ118" s="158" t="s">
        <v>174</v>
      </c>
      <c r="AK118" s="158" t="s">
        <v>174</v>
      </c>
      <c r="AL118" s="158"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1.1299999999999999E-2</v>
      </c>
      <c r="AD119" s="158" t="s">
        <v>2480</v>
      </c>
      <c r="AE119" s="158" t="s">
        <v>2609</v>
      </c>
      <c r="AF119" s="158">
        <v>54</v>
      </c>
      <c r="AG119" s="158" t="s">
        <v>334</v>
      </c>
      <c r="AH119" s="158" t="s">
        <v>174</v>
      </c>
      <c r="AI119" s="158" t="s">
        <v>174</v>
      </c>
      <c r="AJ119" s="158" t="s">
        <v>174</v>
      </c>
      <c r="AK119" s="158" t="s">
        <v>174</v>
      </c>
      <c r="AL119" s="158"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0.99999999999999989</v>
      </c>
      <c r="AD121" s="158" t="s">
        <v>2480</v>
      </c>
      <c r="AE121" s="158" t="s">
        <v>2609</v>
      </c>
      <c r="AF121" s="158" t="s">
        <v>346</v>
      </c>
      <c r="AG121" s="158" t="s">
        <v>334</v>
      </c>
      <c r="AH121" s="158" t="s">
        <v>174</v>
      </c>
      <c r="AI121" s="158" t="s">
        <v>174</v>
      </c>
      <c r="AJ121" s="158" t="s">
        <v>174</v>
      </c>
      <c r="AK121" s="158" t="s">
        <v>174</v>
      </c>
      <c r="AL121" s="158"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aLmrPME+AaDo4dbV7CJ6R/6zOyN8z0bluGSvAVx5SFbRkhkkTOWU3CqyURs9i+suB4M6QKzxU3FHJ0BHldBf6w==" saltValue="OnH8m0K/QzcP4QnvVk1iQw==" spinCount="100000" sheet="1" objects="1" scenarios="1"/>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C30" sqref="C30"/>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4849</v>
      </c>
      <c r="B1" s="333" t="s">
        <v>158</v>
      </c>
      <c r="C1" s="333" t="s">
        <v>3826</v>
      </c>
      <c r="D1" s="333" t="s">
        <v>3825</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3829</v>
      </c>
      <c r="E2" s="161" t="s">
        <v>171</v>
      </c>
      <c r="F2" s="161" t="str">
        <f>_xlfn.XLOOKUP($B2,'CDS-A'!$AA:$AA,'CDS-A'!$AC:$AC,"",0)</f>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3830</v>
      </c>
      <c r="E3" s="161" t="s">
        <v>179</v>
      </c>
      <c r="F3" s="161" t="str">
        <f>_xlfn.XLOOKUP($B3,'CDS-A'!$AA:$AA,'CDS-A'!$AC:$AC,"",0)</f>
        <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3831</v>
      </c>
      <c r="E4" s="161" t="s">
        <v>181</v>
      </c>
      <c r="F4" s="161" t="str">
        <f>_xlfn.XLOOKUP($B4,'CDS-A'!$AA:$AA,'CDS-A'!$AC:$AC,"",0)</f>
        <v>Office of Institutional Research</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3832</v>
      </c>
      <c r="E5" s="161" t="s">
        <v>183</v>
      </c>
      <c r="F5" s="161" t="str">
        <f>_xlfn.XLOOKUP($B5,'CDS-A'!$AA:$AA,'CDS-A'!$AC:$AC,"",0)</f>
        <v>Wickes 314</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3833</v>
      </c>
      <c r="E6" s="161" t="s">
        <v>185</v>
      </c>
      <c r="F6" s="161" t="str">
        <f>_xlfn.XLOOKUP($B6,'CDS-A'!$AA:$AA,'CDS-A'!$AC:$AC,"",0)</f>
        <v>7400 Bay Rd</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3834</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3835</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3836</v>
      </c>
      <c r="E9" s="161" t="s">
        <v>191</v>
      </c>
      <c r="F9" s="161" t="str">
        <f>_xlfn.XLOOKUP($B9,'CDS-A'!$AA:$AA,'CDS-A'!$AC:$AC,"",0)</f>
        <v>University Center</v>
      </c>
      <c r="G9" s="161"/>
      <c r="H9" s="161"/>
      <c r="I9" s="161"/>
      <c r="J9" s="161"/>
      <c r="K9" s="161"/>
      <c r="L9" s="161"/>
      <c r="M9" s="161"/>
      <c r="N9" s="161"/>
      <c r="O9" s="161" t="s">
        <v>175</v>
      </c>
    </row>
    <row r="10" spans="1:15">
      <c r="A10" s="249">
        <v>9</v>
      </c>
      <c r="B10" s="249" t="s">
        <v>192</v>
      </c>
      <c r="C10" s="249" t="s">
        <v>2657</v>
      </c>
      <c r="D10" s="249" t="s">
        <v>3837</v>
      </c>
      <c r="E10" s="161" t="s">
        <v>193</v>
      </c>
      <c r="F10" s="161" t="str">
        <f>_xlfn.XLOOKUP($B10,'CDS-A'!$AA:$AA,'CDS-A'!$AC:$AC,"",0)</f>
        <v>MI</v>
      </c>
      <c r="G10" s="161"/>
      <c r="H10" s="161"/>
      <c r="I10" s="161"/>
      <c r="J10" s="161"/>
      <c r="K10" s="161"/>
      <c r="L10" s="161"/>
      <c r="M10" s="161"/>
      <c r="N10" s="161"/>
      <c r="O10" s="161" t="s">
        <v>175</v>
      </c>
    </row>
    <row r="11" spans="1:15">
      <c r="A11" s="249">
        <v>10</v>
      </c>
      <c r="B11" s="249" t="s">
        <v>194</v>
      </c>
      <c r="C11" s="249" t="s">
        <v>2658</v>
      </c>
      <c r="D11" s="249" t="s">
        <v>3838</v>
      </c>
      <c r="E11" s="161" t="s">
        <v>195</v>
      </c>
      <c r="F11" s="161">
        <f>_xlfn.XLOOKUP($B11,'CDS-A'!$AA:$AA,'CDS-A'!$AC:$AC,"",0)</f>
        <v>48710</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3839</v>
      </c>
      <c r="E12" s="161" t="s">
        <v>198</v>
      </c>
      <c r="F12" s="161" t="str">
        <f>_xlfn.XLOOKUP($B12,'CDS-A'!$AA:$AA,'CDS-A'!$AC:$AC,"",0)</f>
        <v>USA</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3840</v>
      </c>
      <c r="E13" s="161" t="s">
        <v>200</v>
      </c>
      <c r="F13" s="161" t="str">
        <f>_xlfn.XLOOKUP($B13,'CDS-A'!$AA:$AA,'CDS-A'!$AC:$AC,"",0)</f>
        <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3841</v>
      </c>
      <c r="E14" s="161" t="s">
        <v>4850</v>
      </c>
      <c r="F14" s="161" t="str">
        <f>_xlfn.XLOOKUP($B14,'CDS-A'!$AA:$AA,'CDS-A'!$AC:$AC,"",0)</f>
        <v>oir@svsu.edu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3842</v>
      </c>
      <c r="E15" s="161" t="s">
        <v>4852</v>
      </c>
      <c r="F15" s="161" t="str">
        <f>_xlfn.XLOOKUP($B15,'CDS-A'!$AA:$AA,'CDS-A'!$AC:$AC,"",0)</f>
        <v>x</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3843</v>
      </c>
      <c r="E16" s="161" t="s">
        <v>206</v>
      </c>
      <c r="F16" s="161" t="str">
        <f>_xlfn.XLOOKUP($B16,'CDS-A'!$AA:$AA,'CDS-A'!$AC:$AC,"",0)</f>
        <v>https://www.svsu.edu/oir/commondataset/</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3844</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3845</v>
      </c>
      <c r="E18" s="161" t="s">
        <v>211</v>
      </c>
      <c r="F18" s="161" t="str">
        <f>_xlfn.XLOOKUP($B18,'CDS-A'!$AA:$AA,'CDS-A'!$AC:$AC,"",0)</f>
        <v>Saginaw Valley State University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3846</v>
      </c>
      <c r="E19" s="161" t="s">
        <v>214</v>
      </c>
      <c r="F19" s="161" t="str">
        <f>_xlfn.XLOOKUP($B19,'CDS-A'!$AA:$AA,'CDS-A'!$AC:$AC,"",0)</f>
        <v>7400 Bay Road</v>
      </c>
      <c r="G19" s="161"/>
      <c r="H19" s="161" t="s">
        <v>212</v>
      </c>
      <c r="I19" s="161"/>
      <c r="J19" s="161"/>
      <c r="K19" s="161"/>
      <c r="L19" s="161"/>
      <c r="M19" s="161"/>
      <c r="N19" s="161"/>
      <c r="O19" s="161" t="s">
        <v>175</v>
      </c>
    </row>
    <row r="20" spans="1:15">
      <c r="A20" s="249">
        <v>19</v>
      </c>
      <c r="B20" s="249" t="s">
        <v>216</v>
      </c>
      <c r="C20" s="249" t="s">
        <v>2667</v>
      </c>
      <c r="D20" s="249" t="s">
        <v>3847</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3848</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3849</v>
      </c>
      <c r="E22" s="161" t="s">
        <v>221</v>
      </c>
      <c r="F22" s="161" t="str">
        <f>_xlfn.XLOOKUP($B22,'CDS-A'!$AA:$AA,'CDS-A'!$AC:$AC,"",0)</f>
        <v>University Center</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3850</v>
      </c>
      <c r="E23" s="161" t="s">
        <v>193</v>
      </c>
      <c r="F23" s="161" t="str">
        <f>_xlfn.XLOOKUP($B23,'CDS-A'!$AA:$AA,'CDS-A'!$AC:$AC,"",0)</f>
        <v>MI</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3851</v>
      </c>
      <c r="E24" s="161" t="s">
        <v>224</v>
      </c>
      <c r="F24" s="161">
        <f>_xlfn.XLOOKUP($B24,'CDS-A'!$AA:$AA,'CDS-A'!$AC:$AC,"",0)</f>
        <v>48710</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3852</v>
      </c>
      <c r="E25" s="161" t="s">
        <v>198</v>
      </c>
      <c r="F25" s="161" t="str">
        <f>_xlfn.XLOOKUP($B25,'CDS-A'!$AA:$AA,'CDS-A'!$AC:$AC,"",0)</f>
        <v>USA</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3853</v>
      </c>
      <c r="E26" s="161" t="s">
        <v>228</v>
      </c>
      <c r="F26" s="161">
        <f>_xlfn.XLOOKUP($B26,'CDS-A'!$AA:$AA,'CDS-A'!$AC:$AC,"",0)</f>
        <v>989</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3854</v>
      </c>
      <c r="E27" s="161" t="s">
        <v>230</v>
      </c>
      <c r="F27" s="161" t="str">
        <f>_xlfn.XLOOKUP($B27,'CDS-A'!$AA:$AA,'CDS-A'!$AC:$AC,"",0)</f>
        <v>964-4000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3855</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f>SUM($C$26,$C$18)</f>
        <v>0</v>
      </c>
      <c r="D29" s="249" t="s">
        <v>3856</v>
      </c>
      <c r="E29" s="161" t="s">
        <v>235</v>
      </c>
      <c r="F29" s="161" t="str">
        <f>_xlfn.XLOOKUP($B29,'CDS-A'!$AA:$AA,'CDS-A'!$AC:$AC,"",0)</f>
        <v>http://www.svsu.edu/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2676</v>
      </c>
      <c r="D30" s="249" t="s">
        <v>3857</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2677</v>
      </c>
      <c r="D31" s="249" t="s">
        <v>3858</v>
      </c>
      <c r="E31" s="161" t="s">
        <v>239</v>
      </c>
      <c r="F31" s="161" t="str">
        <f>_xlfn.XLOOKUP($B31,'CDS-A'!$AA:$AA,'CDS-A'!$AC:$AC,"",0)</f>
        <v>7400 Bay Rd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2678</v>
      </c>
      <c r="D32" s="249" t="s">
        <v>3859</v>
      </c>
      <c r="E32" s="161" t="s">
        <v>242</v>
      </c>
      <c r="F32" s="161" t="str">
        <f>_xlfn.XLOOKUP($B32,'CDS-A'!$AA:$AA,'CDS-A'!$AC:$AC,"",0)</f>
        <v>178 Wickes</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2679</v>
      </c>
      <c r="D33" s="249" t="s">
        <v>3860</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2680</v>
      </c>
      <c r="D34" s="249" t="s">
        <v>3861</v>
      </c>
      <c r="E34" s="161" t="s">
        <v>221</v>
      </c>
      <c r="F34" s="161" t="str">
        <f>_xlfn.XLOOKUP($B34,'CDS-A'!$AA:$AA,'CDS-A'!$AC:$AC,"",0)</f>
        <v>University Center</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2681</v>
      </c>
      <c r="D35" s="249" t="s">
        <v>3862</v>
      </c>
      <c r="E35" s="161" t="s">
        <v>193</v>
      </c>
      <c r="F35" s="161" t="str">
        <f>_xlfn.XLOOKUP($B35,'CDS-A'!$AA:$AA,'CDS-A'!$AC:$AC,"",0)</f>
        <v>MI</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2682</v>
      </c>
      <c r="D36" s="249" t="s">
        <v>3863</v>
      </c>
      <c r="E36" s="161" t="s">
        <v>224</v>
      </c>
      <c r="F36" s="161">
        <f>_xlfn.XLOOKUP($B36,'CDS-A'!$AA:$AA,'CDS-A'!$AC:$AC,"",0)</f>
        <v>48710</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2683</v>
      </c>
      <c r="D37" s="249" t="s">
        <v>3864</v>
      </c>
      <c r="E37" s="161" t="s">
        <v>198</v>
      </c>
      <c r="F37" s="161" t="str">
        <f>_xlfn.XLOOKUP($B37,'CDS-A'!$AA:$AA,'CDS-A'!$AC:$AC,"",0)</f>
        <v>USA</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2684</v>
      </c>
      <c r="D38" s="249" t="s">
        <v>3865</v>
      </c>
      <c r="E38" s="161" t="s">
        <v>250</v>
      </c>
      <c r="F38" s="161">
        <f>_xlfn.XLOOKUP($B38,'CDS-A'!$AA:$AA,'CDS-A'!$AC:$AC,"",0)</f>
        <v>989</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2685</v>
      </c>
      <c r="D39" s="249" t="s">
        <v>3866</v>
      </c>
      <c r="E39" s="161" t="s">
        <v>252</v>
      </c>
      <c r="F39" s="161" t="str">
        <f>_xlfn.XLOOKUP($B39,'CDS-A'!$AA:$AA,'CDS-A'!$AC:$AC,"",0)</f>
        <v>964-4200</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2686</v>
      </c>
      <c r="D40" s="249" t="s">
        <v>3867</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2687</v>
      </c>
      <c r="D41" s="249" t="s">
        <v>3868</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2688</v>
      </c>
      <c r="D42" s="249" t="s">
        <v>3869</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2689</v>
      </c>
      <c r="D43" s="249" t="s">
        <v>3870</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2690</v>
      </c>
      <c r="D44" s="249" t="s">
        <v>3871</v>
      </c>
      <c r="E44" s="161" t="s">
        <v>4851</v>
      </c>
      <c r="F44" s="161" t="str">
        <f>_xlfn.XLOOKUP($B44,'CDS-A'!$AA:$AA,'CDS-A'!$AC:$AC,"",0)</f>
        <v>admissions@svsu.edu</v>
      </c>
      <c r="G44" s="161"/>
      <c r="H44" s="161" t="s">
        <v>240</v>
      </c>
      <c r="I44" s="161"/>
      <c r="J44" s="161"/>
      <c r="K44" s="161"/>
      <c r="L44" s="161"/>
      <c r="M44" s="161"/>
      <c r="N44" s="161"/>
      <c r="O44" s="161" t="s">
        <v>202</v>
      </c>
    </row>
    <row r="45" spans="1:15">
      <c r="A45" s="249">
        <v>44</v>
      </c>
      <c r="B45" s="249" t="s">
        <v>263</v>
      </c>
      <c r="C45" s="249" t="s">
        <v>2691</v>
      </c>
      <c r="D45" s="249" t="s">
        <v>3872</v>
      </c>
      <c r="E45" s="161" t="s">
        <v>264</v>
      </c>
      <c r="F45" s="161" t="str">
        <f>_xlfn.XLOOKUP($B45,'CDS-A'!$AA:$AA,'CDS-A'!$AC:$AC,"",0)</f>
        <v>https://www.svsu.edu/application/</v>
      </c>
      <c r="G45" s="161"/>
      <c r="H45" s="161" t="s">
        <v>240</v>
      </c>
      <c r="I45" s="161"/>
      <c r="J45" s="161"/>
      <c r="K45" s="161"/>
      <c r="L45" s="161"/>
      <c r="M45" s="161"/>
      <c r="N45" s="161"/>
      <c r="O45" s="161" t="s">
        <v>207</v>
      </c>
    </row>
    <row r="46" spans="1:15">
      <c r="A46" s="249">
        <v>45</v>
      </c>
      <c r="B46" s="249" t="s">
        <v>265</v>
      </c>
      <c r="C46" s="249" t="s">
        <v>2692</v>
      </c>
      <c r="D46" s="249" t="s">
        <v>3873</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2693</v>
      </c>
      <c r="D47" s="249" t="s">
        <v>3874</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2694</v>
      </c>
      <c r="D48" s="249" t="s">
        <v>3875</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2695</v>
      </c>
      <c r="D49" s="249" t="s">
        <v>3876</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2696</v>
      </c>
      <c r="D50" s="249" t="s">
        <v>3877</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2697</v>
      </c>
      <c r="D51" s="249" t="s">
        <v>3878</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2698</v>
      </c>
      <c r="D52" s="249" t="s">
        <v>3879</v>
      </c>
      <c r="E52" s="161" t="s">
        <v>282</v>
      </c>
      <c r="F52" s="161" t="str">
        <f>_xlfn.XLOOKUP($B52,'CDS-A'!$AA:$AA,'CDS-A'!$AC:$AC,"",0)</f>
        <v>x</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2699</v>
      </c>
      <c r="D53" s="249" t="s">
        <v>3880</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2700</v>
      </c>
      <c r="D54" s="249" t="s">
        <v>3881</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2701</v>
      </c>
      <c r="D55" s="249" t="s">
        <v>3882</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2702</v>
      </c>
      <c r="D56" s="249" t="s">
        <v>3883</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2703</v>
      </c>
      <c r="D57" s="249" t="s">
        <v>3884</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2704</v>
      </c>
      <c r="D58" s="249" t="s">
        <v>3885</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2705</v>
      </c>
      <c r="D59" s="249" t="s">
        <v>3886</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2706</v>
      </c>
      <c r="D60" s="249" t="s">
        <v>3887</v>
      </c>
      <c r="E60" s="161" t="s">
        <v>299</v>
      </c>
      <c r="F60" s="161" t="str">
        <f>_xlfn.XLOOKUP($B60,'CDS-A'!$AA:$AA,'CDS-A'!$AC:$AC,"",0)</f>
        <v>x</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2707</v>
      </c>
      <c r="D61" s="249" t="s">
        <v>3888</v>
      </c>
      <c r="E61" s="161" t="s">
        <v>301</v>
      </c>
      <c r="F61" s="161" t="str">
        <f>_xlfn.XLOOKUP($B61,'CDS-A'!$AA:$AA,'CDS-A'!$AC:$AC,"",0)</f>
        <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2708</v>
      </c>
      <c r="D62" s="249" t="s">
        <v>3889</v>
      </c>
      <c r="E62" s="161" t="s">
        <v>303</v>
      </c>
      <c r="F62" s="161" t="str">
        <f>_xlfn.XLOOKUP($B62,'CDS-A'!$AA:$AA,'CDS-A'!$AC:$AC,"",0)</f>
        <v>x</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2709</v>
      </c>
      <c r="D63" s="249" t="s">
        <v>3890</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2710</v>
      </c>
      <c r="D64" s="249" t="s">
        <v>3891</v>
      </c>
      <c r="E64" s="161" t="s">
        <v>308</v>
      </c>
      <c r="F64" s="161" t="str">
        <f>_xlfn.XLOOKUP($B64,'CDS-A'!$AA:$AA,'CDS-A'!$AC:$AC,"",0)</f>
        <v>https://www.svsu.edu/diversity/</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2711</v>
      </c>
      <c r="D65" s="249" t="s">
        <v>3892</v>
      </c>
      <c r="E65" s="249" t="s">
        <v>3788</v>
      </c>
      <c r="F65" s="158">
        <f>_xlfn.XLOOKUP($B65,'CDS-B'!$AA:$AA,'CDS-B'!$AC:$AC,"",0)</f>
        <v>473</v>
      </c>
      <c r="G65" s="161" t="s">
        <v>331</v>
      </c>
      <c r="H65" s="161" t="s">
        <v>332</v>
      </c>
      <c r="I65" s="161" t="s">
        <v>333</v>
      </c>
      <c r="J65" s="161" t="s">
        <v>334</v>
      </c>
      <c r="K65" s="161" t="s">
        <v>335</v>
      </c>
      <c r="L65" s="161" t="s">
        <v>174</v>
      </c>
      <c r="M65" s="161" t="s">
        <v>336</v>
      </c>
      <c r="N65" s="161" t="s">
        <v>3758</v>
      </c>
      <c r="O65" s="161" t="s">
        <v>338</v>
      </c>
      <c r="P65" s="161"/>
      <c r="Q65" s="161"/>
    </row>
    <row r="66" spans="1:17">
      <c r="A66" s="249">
        <v>65</v>
      </c>
      <c r="B66" s="161" t="s">
        <v>340</v>
      </c>
      <c r="C66" s="249" t="s">
        <v>2712</v>
      </c>
      <c r="D66" s="249" t="s">
        <v>3893</v>
      </c>
      <c r="E66" s="249" t="s">
        <v>3789</v>
      </c>
      <c r="F66" s="158" t="str">
        <f>_xlfn.XLOOKUP($B66,'CDS-B'!$AA:$AA,'CDS-B'!$AC:$AC,"",0)</f>
        <v/>
      </c>
      <c r="G66" s="161" t="s">
        <v>331</v>
      </c>
      <c r="H66" s="161" t="s">
        <v>332</v>
      </c>
      <c r="I66" s="161" t="s">
        <v>333</v>
      </c>
      <c r="J66" s="161" t="s">
        <v>334</v>
      </c>
      <c r="K66" s="161" t="s">
        <v>341</v>
      </c>
      <c r="L66" s="161" t="s">
        <v>174</v>
      </c>
      <c r="M66" s="161" t="s">
        <v>336</v>
      </c>
      <c r="N66" s="161" t="s">
        <v>3758</v>
      </c>
      <c r="O66" s="161" t="s">
        <v>338</v>
      </c>
      <c r="P66" s="161"/>
      <c r="Q66" s="161"/>
    </row>
    <row r="67" spans="1:17">
      <c r="A67" s="249">
        <v>66</v>
      </c>
      <c r="B67" s="161" t="s">
        <v>342</v>
      </c>
      <c r="C67" s="249" t="s">
        <v>2713</v>
      </c>
      <c r="D67" s="249" t="s">
        <v>3894</v>
      </c>
      <c r="E67" s="249" t="s">
        <v>3790</v>
      </c>
      <c r="F67" s="158">
        <f>_xlfn.XLOOKUP($B67,'CDS-B'!$AA:$AA,'CDS-B'!$AC:$AC,"",0)</f>
        <v>1469</v>
      </c>
      <c r="G67" s="161" t="s">
        <v>331</v>
      </c>
      <c r="H67" s="161" t="s">
        <v>332</v>
      </c>
      <c r="I67" s="161" t="s">
        <v>333</v>
      </c>
      <c r="J67" s="161" t="s">
        <v>334</v>
      </c>
      <c r="K67" s="161" t="s">
        <v>343</v>
      </c>
      <c r="L67" s="161" t="s">
        <v>174</v>
      </c>
      <c r="M67" s="161" t="s">
        <v>336</v>
      </c>
      <c r="N67" s="161" t="s">
        <v>3758</v>
      </c>
      <c r="O67" s="161" t="s">
        <v>338</v>
      </c>
      <c r="P67" s="161"/>
      <c r="Q67" s="161"/>
    </row>
    <row r="68" spans="1:17">
      <c r="A68" s="249">
        <v>67</v>
      </c>
      <c r="B68" s="161" t="s">
        <v>345</v>
      </c>
      <c r="C68" s="249" t="s">
        <v>2714</v>
      </c>
      <c r="D68" s="249" t="s">
        <v>3895</v>
      </c>
      <c r="E68" s="249" t="s">
        <v>3791</v>
      </c>
      <c r="F68" s="158">
        <f>_xlfn.XLOOKUP($B68,'CDS-B'!$AA:$AA,'CDS-B'!$AC:$AC,"",0)</f>
        <v>1942</v>
      </c>
      <c r="G68" s="161" t="s">
        <v>331</v>
      </c>
      <c r="H68" s="161" t="s">
        <v>332</v>
      </c>
      <c r="I68" s="161" t="s">
        <v>333</v>
      </c>
      <c r="J68" s="161" t="s">
        <v>334</v>
      </c>
      <c r="K68" s="161" t="s">
        <v>346</v>
      </c>
      <c r="L68" s="161" t="s">
        <v>174</v>
      </c>
      <c r="M68" s="161" t="s">
        <v>336</v>
      </c>
      <c r="N68" s="161" t="s">
        <v>3758</v>
      </c>
      <c r="O68" s="161" t="s">
        <v>338</v>
      </c>
      <c r="P68" s="161"/>
      <c r="Q68" s="161"/>
    </row>
    <row r="69" spans="1:17">
      <c r="A69" s="249">
        <v>68</v>
      </c>
      <c r="B69" s="161" t="s">
        <v>348</v>
      </c>
      <c r="C69" s="249" t="s">
        <v>2715</v>
      </c>
      <c r="D69" s="249" t="s">
        <v>3896</v>
      </c>
      <c r="E69" s="249" t="s">
        <v>3792</v>
      </c>
      <c r="F69" s="158">
        <f>_xlfn.XLOOKUP($B69,'CDS-B'!$AA:$AA,'CDS-B'!$AC:$AC,"",0)</f>
        <v>14</v>
      </c>
      <c r="G69" s="161" t="s">
        <v>331</v>
      </c>
      <c r="H69" s="161" t="s">
        <v>332</v>
      </c>
      <c r="I69" s="161" t="s">
        <v>349</v>
      </c>
      <c r="J69" s="161" t="s">
        <v>334</v>
      </c>
      <c r="K69" s="161" t="s">
        <v>343</v>
      </c>
      <c r="L69" s="161" t="s">
        <v>174</v>
      </c>
      <c r="M69" s="161" t="s">
        <v>336</v>
      </c>
      <c r="N69" s="161" t="s">
        <v>3758</v>
      </c>
      <c r="O69" s="161" t="s">
        <v>338</v>
      </c>
      <c r="P69" s="161"/>
      <c r="Q69" s="161"/>
    </row>
    <row r="70" spans="1:17">
      <c r="A70" s="249">
        <v>69</v>
      </c>
      <c r="B70" s="161" t="s">
        <v>350</v>
      </c>
      <c r="C70" s="249" t="s">
        <v>2716</v>
      </c>
      <c r="D70" s="249" t="s">
        <v>3897</v>
      </c>
      <c r="E70" s="249" t="s">
        <v>3793</v>
      </c>
      <c r="F70" s="158">
        <f>_xlfn.XLOOKUP($B70,'CDS-B'!$AA:$AA,'CDS-B'!$AC:$AC,"",0)</f>
        <v>1956</v>
      </c>
      <c r="G70" s="161" t="s">
        <v>331</v>
      </c>
      <c r="H70" s="161" t="s">
        <v>332</v>
      </c>
      <c r="I70" s="161" t="s">
        <v>174</v>
      </c>
      <c r="J70" s="161" t="s">
        <v>334</v>
      </c>
      <c r="K70" s="161" t="s">
        <v>346</v>
      </c>
      <c r="L70" s="161" t="s">
        <v>174</v>
      </c>
      <c r="M70" s="161" t="s">
        <v>336</v>
      </c>
      <c r="N70" s="161" t="s">
        <v>3758</v>
      </c>
      <c r="O70" s="161" t="s">
        <v>338</v>
      </c>
      <c r="P70" s="161"/>
      <c r="Q70" s="161"/>
    </row>
    <row r="71" spans="1:17">
      <c r="A71" s="249">
        <v>70</v>
      </c>
      <c r="B71" s="161" t="s">
        <v>351</v>
      </c>
      <c r="C71" s="249" t="s">
        <v>2717</v>
      </c>
      <c r="D71" s="249" t="s">
        <v>3898</v>
      </c>
      <c r="E71" s="249" t="s">
        <v>3788</v>
      </c>
      <c r="F71" s="158">
        <f>_xlfn.XLOOKUP($B71,'CDS-B'!$AA:$AA,'CDS-B'!$AC:$AC,"",0)</f>
        <v>6</v>
      </c>
      <c r="G71" s="161" t="s">
        <v>331</v>
      </c>
      <c r="H71" s="161" t="s">
        <v>332</v>
      </c>
      <c r="I71" s="161" t="s">
        <v>333</v>
      </c>
      <c r="J71" s="161" t="s">
        <v>334</v>
      </c>
      <c r="K71" s="161" t="s">
        <v>335</v>
      </c>
      <c r="L71" s="161" t="s">
        <v>174</v>
      </c>
      <c r="M71" s="161" t="s">
        <v>352</v>
      </c>
      <c r="N71" s="161" t="s">
        <v>3758</v>
      </c>
      <c r="O71" s="161" t="s">
        <v>338</v>
      </c>
      <c r="P71" s="161"/>
      <c r="Q71" s="161"/>
    </row>
    <row r="72" spans="1:17">
      <c r="A72" s="249">
        <v>71</v>
      </c>
      <c r="B72" s="161" t="s">
        <v>354</v>
      </c>
      <c r="C72" s="249" t="s">
        <v>2718</v>
      </c>
      <c r="D72" s="249" t="s">
        <v>3899</v>
      </c>
      <c r="E72" s="249" t="s">
        <v>3789</v>
      </c>
      <c r="F72" s="158" t="str">
        <f>_xlfn.XLOOKUP($B72,'CDS-B'!$AA:$AA,'CDS-B'!$AC:$AC,"",0)</f>
        <v/>
      </c>
      <c r="G72" s="161" t="s">
        <v>331</v>
      </c>
      <c r="H72" s="161" t="s">
        <v>332</v>
      </c>
      <c r="I72" s="161" t="s">
        <v>333</v>
      </c>
      <c r="J72" s="161" t="s">
        <v>334</v>
      </c>
      <c r="K72" s="161" t="s">
        <v>341</v>
      </c>
      <c r="L72" s="161" t="s">
        <v>174</v>
      </c>
      <c r="M72" s="161" t="s">
        <v>352</v>
      </c>
      <c r="N72" s="161" t="s">
        <v>3758</v>
      </c>
      <c r="O72" s="161" t="s">
        <v>338</v>
      </c>
      <c r="P72" s="161"/>
      <c r="Q72" s="161"/>
    </row>
    <row r="73" spans="1:17">
      <c r="A73" s="249">
        <v>72</v>
      </c>
      <c r="B73" s="161" t="s">
        <v>356</v>
      </c>
      <c r="C73" s="249" t="s">
        <v>2719</v>
      </c>
      <c r="D73" s="249" t="s">
        <v>3900</v>
      </c>
      <c r="E73" s="249" t="s">
        <v>3790</v>
      </c>
      <c r="F73" s="158">
        <f>_xlfn.XLOOKUP($B73,'CDS-B'!$AA:$AA,'CDS-B'!$AC:$AC,"",0)</f>
        <v>252</v>
      </c>
      <c r="G73" s="161" t="s">
        <v>331</v>
      </c>
      <c r="H73" s="161" t="s">
        <v>332</v>
      </c>
      <c r="I73" s="161" t="s">
        <v>333</v>
      </c>
      <c r="J73" s="161" t="s">
        <v>334</v>
      </c>
      <c r="K73" s="161" t="s">
        <v>343</v>
      </c>
      <c r="L73" s="161" t="s">
        <v>174</v>
      </c>
      <c r="M73" s="161" t="s">
        <v>352</v>
      </c>
      <c r="N73" s="161" t="s">
        <v>3758</v>
      </c>
      <c r="O73" s="161" t="s">
        <v>338</v>
      </c>
      <c r="P73" s="161"/>
      <c r="Q73" s="161"/>
    </row>
    <row r="74" spans="1:17">
      <c r="A74" s="249">
        <v>73</v>
      </c>
      <c r="B74" s="161" t="s">
        <v>357</v>
      </c>
      <c r="C74" s="249" t="s">
        <v>2720</v>
      </c>
      <c r="D74" s="249" t="s">
        <v>3901</v>
      </c>
      <c r="E74" s="249" t="s">
        <v>3791</v>
      </c>
      <c r="F74" s="158">
        <f>_xlfn.XLOOKUP($B74,'CDS-B'!$AA:$AA,'CDS-B'!$AC:$AC,"",0)</f>
        <v>258</v>
      </c>
      <c r="G74" s="161" t="s">
        <v>331</v>
      </c>
      <c r="H74" s="161" t="s">
        <v>332</v>
      </c>
      <c r="I74" s="161" t="s">
        <v>333</v>
      </c>
      <c r="J74" s="161" t="s">
        <v>334</v>
      </c>
      <c r="K74" s="161" t="s">
        <v>346</v>
      </c>
      <c r="L74" s="161" t="s">
        <v>174</v>
      </c>
      <c r="M74" s="161" t="s">
        <v>352</v>
      </c>
      <c r="N74" s="161" t="s">
        <v>3758</v>
      </c>
      <c r="O74" s="161" t="s">
        <v>338</v>
      </c>
      <c r="P74" s="161"/>
      <c r="Q74" s="161"/>
    </row>
    <row r="75" spans="1:17">
      <c r="A75" s="249">
        <v>74</v>
      </c>
      <c r="B75" s="161" t="s">
        <v>360</v>
      </c>
      <c r="C75" s="249" t="s">
        <v>2721</v>
      </c>
      <c r="D75" s="249" t="s">
        <v>3902</v>
      </c>
      <c r="E75" s="249" t="s">
        <v>3792</v>
      </c>
      <c r="F75" s="158">
        <f>_xlfn.XLOOKUP($B75,'CDS-B'!$AA:$AA,'CDS-B'!$AC:$AC,"",0)</f>
        <v>39</v>
      </c>
      <c r="G75" s="161" t="s">
        <v>331</v>
      </c>
      <c r="H75" s="161" t="s">
        <v>332</v>
      </c>
      <c r="I75" s="161" t="s">
        <v>349</v>
      </c>
      <c r="J75" s="161" t="s">
        <v>334</v>
      </c>
      <c r="K75" s="161" t="s">
        <v>361</v>
      </c>
      <c r="L75" s="161" t="s">
        <v>174</v>
      </c>
      <c r="M75" s="161" t="s">
        <v>352</v>
      </c>
      <c r="N75" s="161" t="s">
        <v>3758</v>
      </c>
      <c r="O75" s="161" t="s">
        <v>338</v>
      </c>
      <c r="P75" s="161"/>
      <c r="Q75" s="161"/>
    </row>
    <row r="76" spans="1:17">
      <c r="A76" s="249">
        <v>75</v>
      </c>
      <c r="B76" s="161" t="s">
        <v>363</v>
      </c>
      <c r="C76" s="249" t="s">
        <v>2722</v>
      </c>
      <c r="D76" s="249" t="s">
        <v>3903</v>
      </c>
      <c r="E76" s="249" t="s">
        <v>3794</v>
      </c>
      <c r="F76" s="158">
        <f>_xlfn.XLOOKUP($B76,'CDS-B'!$AA:$AA,'CDS-B'!$AC:$AC,"",0)</f>
        <v>297</v>
      </c>
      <c r="G76" s="161" t="s">
        <v>331</v>
      </c>
      <c r="H76" s="161" t="s">
        <v>332</v>
      </c>
      <c r="I76" s="161" t="s">
        <v>174</v>
      </c>
      <c r="J76" s="161" t="s">
        <v>334</v>
      </c>
      <c r="K76" s="161" t="s">
        <v>346</v>
      </c>
      <c r="L76" s="161" t="s">
        <v>174</v>
      </c>
      <c r="M76" s="161" t="s">
        <v>352</v>
      </c>
      <c r="N76" s="161" t="s">
        <v>3758</v>
      </c>
      <c r="O76" s="161" t="s">
        <v>338</v>
      </c>
      <c r="P76" s="161"/>
      <c r="Q76" s="161"/>
    </row>
    <row r="77" spans="1:17">
      <c r="A77" s="249">
        <v>76</v>
      </c>
      <c r="B77" s="161" t="s">
        <v>365</v>
      </c>
      <c r="C77" s="249" t="s">
        <v>2723</v>
      </c>
      <c r="D77" s="249" t="s">
        <v>2723</v>
      </c>
      <c r="E77" s="249" t="s">
        <v>3795</v>
      </c>
      <c r="F77" s="158">
        <f>_xlfn.XLOOKUP($B77,'CDS-B'!$AA:$AA,'CDS-B'!$AC:$AC,"",0)</f>
        <v>2253</v>
      </c>
      <c r="G77" s="161" t="s">
        <v>331</v>
      </c>
      <c r="H77" s="161" t="s">
        <v>332</v>
      </c>
      <c r="I77" s="161" t="s">
        <v>174</v>
      </c>
      <c r="J77" s="161" t="s">
        <v>334</v>
      </c>
      <c r="K77" s="161" t="s">
        <v>366</v>
      </c>
      <c r="L77" s="161" t="s">
        <v>174</v>
      </c>
      <c r="M77" s="161" t="s">
        <v>174</v>
      </c>
      <c r="N77" s="161" t="s">
        <v>3758</v>
      </c>
      <c r="O77" s="161" t="s">
        <v>338</v>
      </c>
      <c r="P77" s="161"/>
      <c r="Q77" s="161"/>
    </row>
    <row r="78" spans="1:17">
      <c r="A78" s="249">
        <v>77</v>
      </c>
      <c r="B78" s="161" t="s">
        <v>368</v>
      </c>
      <c r="C78" s="249" t="s">
        <v>2724</v>
      </c>
      <c r="D78" s="249" t="s">
        <v>3904</v>
      </c>
      <c r="E78" s="249" t="s">
        <v>3796</v>
      </c>
      <c r="F78" s="158">
        <f>_xlfn.XLOOKUP($B78,'CDS-B'!$AA:$AA,'CDS-B'!$AC:$AC,"",0)</f>
        <v>12</v>
      </c>
      <c r="G78" s="161" t="s">
        <v>331</v>
      </c>
      <c r="H78" s="161" t="s">
        <v>332</v>
      </c>
      <c r="I78" s="161" t="s">
        <v>333</v>
      </c>
      <c r="J78" s="161" t="s">
        <v>369</v>
      </c>
      <c r="K78" s="161" t="s">
        <v>370</v>
      </c>
      <c r="L78" s="161" t="s">
        <v>174</v>
      </c>
      <c r="M78" s="161" t="s">
        <v>336</v>
      </c>
      <c r="N78" s="161" t="s">
        <v>3758</v>
      </c>
      <c r="O78" s="161" t="s">
        <v>338</v>
      </c>
      <c r="P78" s="161"/>
      <c r="Q78" s="161"/>
    </row>
    <row r="79" spans="1:17">
      <c r="A79" s="249">
        <v>78</v>
      </c>
      <c r="B79" s="161" t="s">
        <v>372</v>
      </c>
      <c r="C79" s="249" t="s">
        <v>2725</v>
      </c>
      <c r="D79" s="249" t="s">
        <v>3905</v>
      </c>
      <c r="E79" s="249" t="s">
        <v>3790</v>
      </c>
      <c r="F79" s="158">
        <f>_xlfn.XLOOKUP($B79,'CDS-B'!$AA:$AA,'CDS-B'!$AC:$AC,"",0)</f>
        <v>30</v>
      </c>
      <c r="G79" s="161" t="s">
        <v>331</v>
      </c>
      <c r="H79" s="161" t="s">
        <v>332</v>
      </c>
      <c r="I79" s="161" t="s">
        <v>333</v>
      </c>
      <c r="J79" s="161" t="s">
        <v>369</v>
      </c>
      <c r="K79" s="161" t="s">
        <v>343</v>
      </c>
      <c r="L79" s="161" t="s">
        <v>174</v>
      </c>
      <c r="M79" s="161" t="s">
        <v>336</v>
      </c>
      <c r="N79" s="161" t="s">
        <v>3758</v>
      </c>
      <c r="O79" s="161" t="s">
        <v>338</v>
      </c>
      <c r="P79" s="161"/>
      <c r="Q79" s="161"/>
    </row>
    <row r="80" spans="1:17">
      <c r="A80" s="249">
        <v>79</v>
      </c>
      <c r="B80" s="161" t="s">
        <v>374</v>
      </c>
      <c r="C80" s="249" t="s">
        <v>2726</v>
      </c>
      <c r="D80" s="249" t="s">
        <v>3906</v>
      </c>
      <c r="E80" s="249" t="s">
        <v>3797</v>
      </c>
      <c r="F80" s="158">
        <f>_xlfn.XLOOKUP($B80,'CDS-B'!$AA:$AA,'CDS-B'!$AC:$AC,"",0)</f>
        <v>0</v>
      </c>
      <c r="G80" s="161" t="s">
        <v>331</v>
      </c>
      <c r="H80" s="161" t="s">
        <v>332</v>
      </c>
      <c r="I80" s="161" t="s">
        <v>349</v>
      </c>
      <c r="J80" s="161" t="s">
        <v>369</v>
      </c>
      <c r="K80" s="161" t="s">
        <v>343</v>
      </c>
      <c r="L80" s="161" t="s">
        <v>174</v>
      </c>
      <c r="M80" s="161" t="s">
        <v>336</v>
      </c>
      <c r="N80" s="161" t="s">
        <v>3758</v>
      </c>
      <c r="O80" s="161" t="s">
        <v>338</v>
      </c>
      <c r="P80" s="161"/>
      <c r="Q80" s="161"/>
    </row>
    <row r="81" spans="1:17">
      <c r="A81" s="249">
        <v>80</v>
      </c>
      <c r="B81" s="161" t="s">
        <v>375</v>
      </c>
      <c r="C81" s="249" t="s">
        <v>2727</v>
      </c>
      <c r="D81" s="249" t="s">
        <v>3907</v>
      </c>
      <c r="E81" s="249" t="s">
        <v>3798</v>
      </c>
      <c r="F81" s="158">
        <f>_xlfn.XLOOKUP($B81,'CDS-B'!$AA:$AA,'CDS-B'!$AC:$AC,"",0)</f>
        <v>42</v>
      </c>
      <c r="G81" s="161" t="s">
        <v>331</v>
      </c>
      <c r="H81" s="161" t="s">
        <v>174</v>
      </c>
      <c r="I81" s="161" t="s">
        <v>376</v>
      </c>
      <c r="J81" s="161" t="s">
        <v>369</v>
      </c>
      <c r="K81" s="161" t="s">
        <v>346</v>
      </c>
      <c r="L81" s="161" t="s">
        <v>174</v>
      </c>
      <c r="M81" s="161" t="s">
        <v>336</v>
      </c>
      <c r="N81" s="161" t="s">
        <v>3758</v>
      </c>
      <c r="O81" s="161" t="s">
        <v>338</v>
      </c>
      <c r="P81" s="161"/>
      <c r="Q81" s="161"/>
    </row>
    <row r="82" spans="1:17">
      <c r="A82" s="249">
        <v>81</v>
      </c>
      <c r="B82" s="161" t="s">
        <v>377</v>
      </c>
      <c r="C82" s="249" t="s">
        <v>2728</v>
      </c>
      <c r="D82" s="249" t="s">
        <v>3908</v>
      </c>
      <c r="E82" s="249" t="s">
        <v>3796</v>
      </c>
      <c r="F82" s="158">
        <f>_xlfn.XLOOKUP($B82,'CDS-B'!$AA:$AA,'CDS-B'!$AC:$AC,"",0)</f>
        <v>15</v>
      </c>
      <c r="G82" s="161" t="s">
        <v>331</v>
      </c>
      <c r="H82" s="161" t="s">
        <v>332</v>
      </c>
      <c r="I82" s="161" t="s">
        <v>333</v>
      </c>
      <c r="J82" s="161" t="s">
        <v>369</v>
      </c>
      <c r="K82" s="161" t="s">
        <v>370</v>
      </c>
      <c r="L82" s="161" t="s">
        <v>174</v>
      </c>
      <c r="M82" s="161" t="s">
        <v>352</v>
      </c>
      <c r="N82" s="161" t="s">
        <v>3758</v>
      </c>
      <c r="O82" s="161" t="s">
        <v>338</v>
      </c>
      <c r="P82" s="161"/>
      <c r="Q82" s="161"/>
    </row>
    <row r="83" spans="1:17">
      <c r="A83" s="249">
        <v>82</v>
      </c>
      <c r="B83" s="161" t="s">
        <v>379</v>
      </c>
      <c r="C83" s="249" t="s">
        <v>2729</v>
      </c>
      <c r="D83" s="249" t="s">
        <v>3909</v>
      </c>
      <c r="E83" s="249" t="s">
        <v>3790</v>
      </c>
      <c r="F83" s="158">
        <f>_xlfn.XLOOKUP($B83,'CDS-B'!$AA:$AA,'CDS-B'!$AC:$AC,"",0)</f>
        <v>56</v>
      </c>
      <c r="G83" s="161" t="s">
        <v>331</v>
      </c>
      <c r="H83" s="161" t="s">
        <v>332</v>
      </c>
      <c r="I83" s="161" t="s">
        <v>333</v>
      </c>
      <c r="J83" s="161" t="s">
        <v>369</v>
      </c>
      <c r="K83" s="161" t="s">
        <v>343</v>
      </c>
      <c r="L83" s="161" t="s">
        <v>174</v>
      </c>
      <c r="M83" s="161" t="s">
        <v>352</v>
      </c>
      <c r="N83" s="161" t="s">
        <v>3758</v>
      </c>
      <c r="O83" s="161" t="s">
        <v>338</v>
      </c>
      <c r="P83" s="161"/>
      <c r="Q83" s="161"/>
    </row>
    <row r="84" spans="1:17">
      <c r="A84" s="249">
        <v>83</v>
      </c>
      <c r="B84" s="161" t="s">
        <v>380</v>
      </c>
      <c r="C84" s="249" t="s">
        <v>2730</v>
      </c>
      <c r="D84" s="249" t="s">
        <v>3910</v>
      </c>
      <c r="E84" s="249" t="s">
        <v>3797</v>
      </c>
      <c r="F84" s="158">
        <f>_xlfn.XLOOKUP($B84,'CDS-B'!$AA:$AA,'CDS-B'!$AC:$AC,"",0)</f>
        <v>8</v>
      </c>
      <c r="G84" s="161" t="s">
        <v>331</v>
      </c>
      <c r="H84" s="161" t="s">
        <v>332</v>
      </c>
      <c r="I84" s="161" t="s">
        <v>349</v>
      </c>
      <c r="J84" s="161" t="s">
        <v>369</v>
      </c>
      <c r="K84" s="161" t="s">
        <v>343</v>
      </c>
      <c r="L84" s="161" t="s">
        <v>174</v>
      </c>
      <c r="M84" s="161" t="s">
        <v>352</v>
      </c>
      <c r="N84" s="161" t="s">
        <v>3758</v>
      </c>
      <c r="O84" s="161" t="s">
        <v>338</v>
      </c>
      <c r="P84" s="161"/>
      <c r="Q84" s="161"/>
    </row>
    <row r="85" spans="1:17">
      <c r="A85" s="249">
        <v>84</v>
      </c>
      <c r="B85" s="161" t="s">
        <v>381</v>
      </c>
      <c r="C85" s="249" t="s">
        <v>2731</v>
      </c>
      <c r="D85" s="249" t="s">
        <v>3911</v>
      </c>
      <c r="E85" s="249" t="s">
        <v>3799</v>
      </c>
      <c r="F85" s="158">
        <f>_xlfn.XLOOKUP($B85,'CDS-B'!$AA:$AA,'CDS-B'!$AC:$AC,"",0)</f>
        <v>79</v>
      </c>
      <c r="G85" s="161" t="s">
        <v>331</v>
      </c>
      <c r="H85" s="161" t="s">
        <v>332</v>
      </c>
      <c r="I85" s="161" t="s">
        <v>174</v>
      </c>
      <c r="J85" s="161" t="s">
        <v>369</v>
      </c>
      <c r="K85" s="161" t="s">
        <v>346</v>
      </c>
      <c r="L85" s="161" t="s">
        <v>174</v>
      </c>
      <c r="M85" s="161" t="s">
        <v>352</v>
      </c>
      <c r="N85" s="161" t="s">
        <v>3758</v>
      </c>
      <c r="O85" s="161" t="s">
        <v>338</v>
      </c>
      <c r="P85" s="161"/>
      <c r="Q85" s="161"/>
    </row>
    <row r="86" spans="1:17">
      <c r="A86" s="249">
        <v>85</v>
      </c>
      <c r="B86" s="161" t="s">
        <v>382</v>
      </c>
      <c r="C86" s="249" t="s">
        <v>2723</v>
      </c>
      <c r="D86" s="249" t="s">
        <v>2723</v>
      </c>
      <c r="E86" s="249" t="s">
        <v>3800</v>
      </c>
      <c r="F86" s="158" t="str">
        <f>_xlfn.XLOOKUP($B86,'CDS-B'!$AA:$AA,'CDS-B'!$AC:$AC,"",0)</f>
        <v/>
      </c>
      <c r="G86" s="161" t="s">
        <v>331</v>
      </c>
      <c r="H86" s="161" t="s">
        <v>332</v>
      </c>
      <c r="I86" s="161" t="s">
        <v>174</v>
      </c>
      <c r="J86" s="161" t="s">
        <v>369</v>
      </c>
      <c r="K86" s="161" t="s">
        <v>346</v>
      </c>
      <c r="L86" s="161" t="s">
        <v>174</v>
      </c>
      <c r="M86" s="161" t="s">
        <v>174</v>
      </c>
      <c r="N86" s="161" t="s">
        <v>3758</v>
      </c>
      <c r="O86" s="161" t="s">
        <v>338</v>
      </c>
      <c r="P86" s="161"/>
      <c r="Q86" s="161"/>
    </row>
    <row r="87" spans="1:17">
      <c r="A87" s="249">
        <v>86</v>
      </c>
      <c r="B87" s="161" t="s">
        <v>383</v>
      </c>
      <c r="C87" s="249" t="s">
        <v>2732</v>
      </c>
      <c r="D87" s="249" t="s">
        <v>3912</v>
      </c>
      <c r="E87" s="249" t="s">
        <v>3759</v>
      </c>
      <c r="F87" s="158">
        <f>_xlfn.XLOOKUP($B87,'CDS-B'!$AA:$AA,'CDS-B'!$AC:$AC,"",0)</f>
        <v>1998</v>
      </c>
      <c r="G87" s="161" t="s">
        <v>331</v>
      </c>
      <c r="H87" s="161" t="s">
        <v>332</v>
      </c>
      <c r="I87" s="161" t="s">
        <v>174</v>
      </c>
      <c r="J87" s="161" t="s">
        <v>384</v>
      </c>
      <c r="K87" s="161" t="s">
        <v>346</v>
      </c>
      <c r="L87" s="161" t="s">
        <v>174</v>
      </c>
      <c r="M87" s="161" t="s">
        <v>336</v>
      </c>
      <c r="N87" s="161" t="s">
        <v>3758</v>
      </c>
      <c r="O87" s="161" t="s">
        <v>338</v>
      </c>
      <c r="P87" s="161"/>
      <c r="Q87" s="161"/>
    </row>
    <row r="88" spans="1:17">
      <c r="A88" s="249">
        <v>87</v>
      </c>
      <c r="B88" s="161" t="s">
        <v>385</v>
      </c>
      <c r="C88" s="249" t="s">
        <v>2733</v>
      </c>
      <c r="D88" s="249" t="s">
        <v>3913</v>
      </c>
      <c r="E88" s="249" t="s">
        <v>3760</v>
      </c>
      <c r="F88" s="158">
        <f>_xlfn.XLOOKUP($B88,'CDS-B'!$AA:$AA,'CDS-B'!$AC:$AC,"",0)</f>
        <v>376</v>
      </c>
      <c r="G88" s="161" t="s">
        <v>331</v>
      </c>
      <c r="H88" s="161" t="s">
        <v>332</v>
      </c>
      <c r="I88" s="161" t="s">
        <v>174</v>
      </c>
      <c r="J88" s="161" t="s">
        <v>384</v>
      </c>
      <c r="K88" s="161" t="s">
        <v>346</v>
      </c>
      <c r="L88" s="161" t="s">
        <v>174</v>
      </c>
      <c r="M88" s="161" t="s">
        <v>352</v>
      </c>
      <c r="N88" s="161" t="s">
        <v>3758</v>
      </c>
      <c r="O88" s="161" t="s">
        <v>338</v>
      </c>
      <c r="P88" s="161"/>
      <c r="Q88" s="161"/>
    </row>
    <row r="89" spans="1:17">
      <c r="A89" s="249">
        <v>88</v>
      </c>
      <c r="B89" s="161" t="s">
        <v>386</v>
      </c>
      <c r="C89" s="249" t="s">
        <v>2723</v>
      </c>
      <c r="D89" s="249" t="s">
        <v>2723</v>
      </c>
      <c r="E89" s="249" t="s">
        <v>3801</v>
      </c>
      <c r="F89" s="158">
        <f>_xlfn.XLOOKUP($B89,'CDS-B'!$AA:$AA,'CDS-B'!$AC:$AC,"",0)</f>
        <v>2374</v>
      </c>
      <c r="G89" s="161" t="s">
        <v>331</v>
      </c>
      <c r="H89" s="161" t="s">
        <v>332</v>
      </c>
      <c r="I89" s="161" t="s">
        <v>174</v>
      </c>
      <c r="J89" s="161" t="s">
        <v>384</v>
      </c>
      <c r="K89" s="161" t="s">
        <v>346</v>
      </c>
      <c r="L89" s="161" t="s">
        <v>174</v>
      </c>
      <c r="M89" s="161" t="s">
        <v>174</v>
      </c>
      <c r="N89" s="161" t="s">
        <v>3758</v>
      </c>
      <c r="O89" s="161" t="s">
        <v>338</v>
      </c>
      <c r="P89" s="161"/>
      <c r="Q89" s="161"/>
    </row>
    <row r="90" spans="1:17">
      <c r="A90" s="249">
        <v>89</v>
      </c>
      <c r="B90" s="161" t="s">
        <v>387</v>
      </c>
      <c r="C90" s="249" t="s">
        <v>2734</v>
      </c>
      <c r="D90" s="249" t="s">
        <v>3914</v>
      </c>
      <c r="E90" s="249" t="s">
        <v>3766</v>
      </c>
      <c r="F90" s="158">
        <f>_xlfn.XLOOKUP($B90,'CDS-B'!$AA:$AA,'CDS-B'!$AC:$AC,"",0)</f>
        <v>853</v>
      </c>
      <c r="G90" s="161" t="s">
        <v>331</v>
      </c>
      <c r="H90" s="161" t="s">
        <v>332</v>
      </c>
      <c r="I90" s="161" t="s">
        <v>333</v>
      </c>
      <c r="J90" s="161" t="s">
        <v>334</v>
      </c>
      <c r="K90" s="161" t="s">
        <v>335</v>
      </c>
      <c r="L90" s="161" t="s">
        <v>174</v>
      </c>
      <c r="M90" s="161" t="s">
        <v>336</v>
      </c>
      <c r="N90" s="161" t="s">
        <v>3761</v>
      </c>
      <c r="O90" s="161" t="s">
        <v>338</v>
      </c>
      <c r="P90" s="161"/>
      <c r="Q90" s="161"/>
    </row>
    <row r="91" spans="1:17">
      <c r="A91" s="249">
        <v>90</v>
      </c>
      <c r="B91" s="161" t="s">
        <v>389</v>
      </c>
      <c r="C91" s="249" t="s">
        <v>2735</v>
      </c>
      <c r="D91" s="249" t="s">
        <v>3915</v>
      </c>
      <c r="E91" s="249" t="s">
        <v>3767</v>
      </c>
      <c r="F91" s="158" t="str">
        <f>_xlfn.XLOOKUP($B91,'CDS-B'!$AA:$AA,'CDS-B'!$AC:$AC,"",0)</f>
        <v/>
      </c>
      <c r="G91" s="161" t="s">
        <v>331</v>
      </c>
      <c r="H91" s="161" t="s">
        <v>332</v>
      </c>
      <c r="I91" s="161" t="s">
        <v>333</v>
      </c>
      <c r="J91" s="161" t="s">
        <v>334</v>
      </c>
      <c r="K91" s="161" t="s">
        <v>341</v>
      </c>
      <c r="L91" s="161" t="s">
        <v>174</v>
      </c>
      <c r="M91" s="161" t="s">
        <v>336</v>
      </c>
      <c r="N91" s="161" t="s">
        <v>3761</v>
      </c>
      <c r="O91" s="161" t="s">
        <v>338</v>
      </c>
      <c r="P91" s="161"/>
      <c r="Q91" s="161"/>
    </row>
    <row r="92" spans="1:17">
      <c r="A92" s="249">
        <v>91</v>
      </c>
      <c r="B92" s="161" t="s">
        <v>390</v>
      </c>
      <c r="C92" s="249" t="s">
        <v>2736</v>
      </c>
      <c r="D92" s="249" t="s">
        <v>3916</v>
      </c>
      <c r="E92" s="249" t="s">
        <v>3768</v>
      </c>
      <c r="F92" s="158">
        <f>_xlfn.XLOOKUP($B92,'CDS-B'!$AA:$AA,'CDS-B'!$AC:$AC,"",0)</f>
        <v>2662</v>
      </c>
      <c r="G92" s="161" t="s">
        <v>331</v>
      </c>
      <c r="H92" s="161" t="s">
        <v>332</v>
      </c>
      <c r="I92" s="161" t="s">
        <v>333</v>
      </c>
      <c r="J92" s="161" t="s">
        <v>334</v>
      </c>
      <c r="K92" s="161" t="s">
        <v>343</v>
      </c>
      <c r="L92" s="161" t="s">
        <v>174</v>
      </c>
      <c r="M92" s="161" t="s">
        <v>336</v>
      </c>
      <c r="N92" s="161" t="s">
        <v>3761</v>
      </c>
      <c r="O92" s="161" t="s">
        <v>338</v>
      </c>
      <c r="P92" s="161"/>
      <c r="Q92" s="161"/>
    </row>
    <row r="93" spans="1:17">
      <c r="A93" s="249">
        <v>92</v>
      </c>
      <c r="B93" s="161" t="s">
        <v>391</v>
      </c>
      <c r="C93" s="249" t="s">
        <v>2737</v>
      </c>
      <c r="D93" s="249" t="s">
        <v>3917</v>
      </c>
      <c r="E93" s="249" t="s">
        <v>3769</v>
      </c>
      <c r="F93" s="158">
        <f>_xlfn.XLOOKUP($B93,'CDS-B'!$AA:$AA,'CDS-B'!$AC:$AC,"",0)</f>
        <v>3515</v>
      </c>
      <c r="G93" s="161" t="s">
        <v>331</v>
      </c>
      <c r="H93" s="161" t="s">
        <v>332</v>
      </c>
      <c r="I93" s="161" t="s">
        <v>333</v>
      </c>
      <c r="J93" s="161" t="s">
        <v>334</v>
      </c>
      <c r="K93" s="161" t="s">
        <v>346</v>
      </c>
      <c r="L93" s="161" t="s">
        <v>174</v>
      </c>
      <c r="M93" s="161" t="s">
        <v>336</v>
      </c>
      <c r="N93" s="161" t="s">
        <v>3761</v>
      </c>
      <c r="O93" s="161" t="s">
        <v>338</v>
      </c>
      <c r="P93" s="161"/>
      <c r="Q93" s="161"/>
    </row>
    <row r="94" spans="1:17">
      <c r="A94" s="249">
        <v>93</v>
      </c>
      <c r="B94" s="161" t="s">
        <v>393</v>
      </c>
      <c r="C94" s="249" t="s">
        <v>2738</v>
      </c>
      <c r="D94" s="249" t="s">
        <v>3918</v>
      </c>
      <c r="E94" s="249" t="s">
        <v>3770</v>
      </c>
      <c r="F94" s="158">
        <f>_xlfn.XLOOKUP($B94,'CDS-B'!$AA:$AA,'CDS-B'!$AC:$AC,"",0)</f>
        <v>25</v>
      </c>
      <c r="G94" s="161" t="s">
        <v>331</v>
      </c>
      <c r="H94" s="161" t="s">
        <v>332</v>
      </c>
      <c r="I94" s="161" t="s">
        <v>349</v>
      </c>
      <c r="J94" s="161" t="s">
        <v>334</v>
      </c>
      <c r="K94" s="161" t="s">
        <v>343</v>
      </c>
      <c r="L94" s="161" t="s">
        <v>174</v>
      </c>
      <c r="M94" s="161" t="s">
        <v>336</v>
      </c>
      <c r="N94" s="161" t="s">
        <v>3761</v>
      </c>
      <c r="O94" s="161" t="s">
        <v>338</v>
      </c>
      <c r="P94" s="161"/>
      <c r="Q94" s="161"/>
    </row>
    <row r="95" spans="1:17">
      <c r="A95" s="249">
        <v>94</v>
      </c>
      <c r="B95" s="161" t="s">
        <v>395</v>
      </c>
      <c r="C95" s="249" t="s">
        <v>2739</v>
      </c>
      <c r="D95" s="249" t="s">
        <v>3919</v>
      </c>
      <c r="E95" s="249" t="s">
        <v>3771</v>
      </c>
      <c r="F95" s="158">
        <f>_xlfn.XLOOKUP($B95,'CDS-B'!$AA:$AA,'CDS-B'!$AC:$AC,"",0)</f>
        <v>3540</v>
      </c>
      <c r="G95" s="161" t="s">
        <v>331</v>
      </c>
      <c r="H95" s="161" t="s">
        <v>332</v>
      </c>
      <c r="I95" s="161" t="s">
        <v>174</v>
      </c>
      <c r="J95" s="161" t="s">
        <v>334</v>
      </c>
      <c r="K95" s="161" t="s">
        <v>346</v>
      </c>
      <c r="L95" s="161" t="s">
        <v>174</v>
      </c>
      <c r="M95" s="161" t="s">
        <v>336</v>
      </c>
      <c r="N95" s="161" t="s">
        <v>3761</v>
      </c>
      <c r="O95" s="161" t="s">
        <v>338</v>
      </c>
      <c r="P95" s="161"/>
      <c r="Q95" s="161"/>
    </row>
    <row r="96" spans="1:17">
      <c r="A96" s="249">
        <v>95</v>
      </c>
      <c r="B96" s="161" t="s">
        <v>396</v>
      </c>
      <c r="C96" s="249" t="s">
        <v>2740</v>
      </c>
      <c r="D96" s="249" t="s">
        <v>3920</v>
      </c>
      <c r="E96" s="249" t="s">
        <v>3766</v>
      </c>
      <c r="F96" s="158">
        <f>_xlfn.XLOOKUP($B96,'CDS-B'!$AA:$AA,'CDS-B'!$AC:$AC,"",0)</f>
        <v>4</v>
      </c>
      <c r="G96" s="161" t="s">
        <v>331</v>
      </c>
      <c r="H96" s="161" t="s">
        <v>332</v>
      </c>
      <c r="I96" s="161" t="s">
        <v>333</v>
      </c>
      <c r="J96" s="161" t="s">
        <v>334</v>
      </c>
      <c r="K96" s="161" t="s">
        <v>335</v>
      </c>
      <c r="L96" s="161" t="s">
        <v>174</v>
      </c>
      <c r="M96" s="161" t="s">
        <v>352</v>
      </c>
      <c r="N96" s="161" t="s">
        <v>3761</v>
      </c>
      <c r="O96" s="161" t="s">
        <v>338</v>
      </c>
      <c r="P96" s="161"/>
      <c r="Q96" s="161"/>
    </row>
    <row r="97" spans="1:17">
      <c r="A97" s="249">
        <v>96</v>
      </c>
      <c r="B97" s="161" t="s">
        <v>398</v>
      </c>
      <c r="C97" s="249" t="s">
        <v>2741</v>
      </c>
      <c r="D97" s="249" t="s">
        <v>3921</v>
      </c>
      <c r="E97" s="249" t="s">
        <v>3767</v>
      </c>
      <c r="F97" s="158" t="str">
        <f>_xlfn.XLOOKUP($B97,'CDS-B'!$AA:$AA,'CDS-B'!$AC:$AC,"",0)</f>
        <v/>
      </c>
      <c r="G97" s="161" t="s">
        <v>331</v>
      </c>
      <c r="H97" s="161" t="s">
        <v>332</v>
      </c>
      <c r="I97" s="161" t="s">
        <v>333</v>
      </c>
      <c r="J97" s="161" t="s">
        <v>334</v>
      </c>
      <c r="K97" s="161" t="s">
        <v>341</v>
      </c>
      <c r="L97" s="161" t="s">
        <v>174</v>
      </c>
      <c r="M97" s="161" t="s">
        <v>352</v>
      </c>
      <c r="N97" s="161" t="s">
        <v>3761</v>
      </c>
      <c r="O97" s="161" t="s">
        <v>338</v>
      </c>
      <c r="P97" s="161"/>
      <c r="Q97" s="161"/>
    </row>
    <row r="98" spans="1:17">
      <c r="A98" s="249">
        <v>97</v>
      </c>
      <c r="B98" s="161" t="s">
        <v>399</v>
      </c>
      <c r="C98" s="249" t="s">
        <v>2742</v>
      </c>
      <c r="D98" s="249" t="s">
        <v>3922</v>
      </c>
      <c r="E98" s="249" t="s">
        <v>3768</v>
      </c>
      <c r="F98" s="158">
        <f>_xlfn.XLOOKUP($B98,'CDS-B'!$AA:$AA,'CDS-B'!$AC:$AC,"",0)</f>
        <v>403</v>
      </c>
      <c r="G98" s="161" t="s">
        <v>331</v>
      </c>
      <c r="H98" s="161" t="s">
        <v>332</v>
      </c>
      <c r="I98" s="161" t="s">
        <v>333</v>
      </c>
      <c r="J98" s="161" t="s">
        <v>334</v>
      </c>
      <c r="K98" s="161" t="s">
        <v>343</v>
      </c>
      <c r="L98" s="161" t="s">
        <v>174</v>
      </c>
      <c r="M98" s="161" t="s">
        <v>352</v>
      </c>
      <c r="N98" s="161" t="s">
        <v>3761</v>
      </c>
      <c r="O98" s="161" t="s">
        <v>338</v>
      </c>
      <c r="P98" s="161"/>
      <c r="Q98" s="161"/>
    </row>
    <row r="99" spans="1:17">
      <c r="A99" s="249">
        <v>98</v>
      </c>
      <c r="B99" s="161" t="s">
        <v>400</v>
      </c>
      <c r="C99" s="249" t="s">
        <v>2743</v>
      </c>
      <c r="D99" s="249" t="s">
        <v>3923</v>
      </c>
      <c r="E99" s="249" t="s">
        <v>3769</v>
      </c>
      <c r="F99" s="158">
        <f>_xlfn.XLOOKUP($B99,'CDS-B'!$AA:$AA,'CDS-B'!$AC:$AC,"",0)</f>
        <v>407</v>
      </c>
      <c r="G99" s="161" t="s">
        <v>331</v>
      </c>
      <c r="H99" s="161" t="s">
        <v>332</v>
      </c>
      <c r="I99" s="161" t="s">
        <v>333</v>
      </c>
      <c r="J99" s="161" t="s">
        <v>334</v>
      </c>
      <c r="K99" s="161" t="s">
        <v>346</v>
      </c>
      <c r="L99" s="161" t="s">
        <v>174</v>
      </c>
      <c r="M99" s="161" t="s">
        <v>352</v>
      </c>
      <c r="N99" s="161" t="s">
        <v>3761</v>
      </c>
      <c r="O99" s="161" t="s">
        <v>338</v>
      </c>
      <c r="P99" s="161"/>
      <c r="Q99" s="161"/>
    </row>
    <row r="100" spans="1:17">
      <c r="A100" s="249">
        <v>99</v>
      </c>
      <c r="B100" s="161" t="s">
        <v>402</v>
      </c>
      <c r="C100" s="249" t="s">
        <v>2744</v>
      </c>
      <c r="D100" s="249" t="s">
        <v>3924</v>
      </c>
      <c r="E100" s="249" t="s">
        <v>3770</v>
      </c>
      <c r="F100" s="158">
        <f>_xlfn.XLOOKUP($B100,'CDS-B'!$AA:$AA,'CDS-B'!$AC:$AC,"",0)</f>
        <v>80</v>
      </c>
      <c r="G100" s="161" t="s">
        <v>331</v>
      </c>
      <c r="H100" s="161" t="s">
        <v>332</v>
      </c>
      <c r="I100" s="161" t="s">
        <v>349</v>
      </c>
      <c r="J100" s="161" t="s">
        <v>334</v>
      </c>
      <c r="K100" s="161" t="s">
        <v>361</v>
      </c>
      <c r="L100" s="161" t="s">
        <v>174</v>
      </c>
      <c r="M100" s="161" t="s">
        <v>352</v>
      </c>
      <c r="N100" s="161" t="s">
        <v>3761</v>
      </c>
      <c r="O100" s="161" t="s">
        <v>338</v>
      </c>
      <c r="P100" s="161"/>
      <c r="Q100" s="161"/>
    </row>
    <row r="101" spans="1:17">
      <c r="A101" s="249">
        <v>100</v>
      </c>
      <c r="B101" s="161" t="s">
        <v>403</v>
      </c>
      <c r="C101" s="249" t="s">
        <v>2745</v>
      </c>
      <c r="D101" s="249" t="s">
        <v>3925</v>
      </c>
      <c r="E101" s="249" t="s">
        <v>3772</v>
      </c>
      <c r="F101" s="158">
        <f>_xlfn.XLOOKUP($B101,'CDS-B'!$AA:$AA,'CDS-B'!$AC:$AC,"",0)</f>
        <v>487</v>
      </c>
      <c r="G101" s="161" t="s">
        <v>331</v>
      </c>
      <c r="H101" s="161" t="s">
        <v>332</v>
      </c>
      <c r="I101" s="161" t="s">
        <v>174</v>
      </c>
      <c r="J101" s="161" t="s">
        <v>334</v>
      </c>
      <c r="K101" s="161" t="s">
        <v>346</v>
      </c>
      <c r="L101" s="161" t="s">
        <v>174</v>
      </c>
      <c r="M101" s="161" t="s">
        <v>352</v>
      </c>
      <c r="N101" s="161" t="s">
        <v>3761</v>
      </c>
      <c r="O101" s="161" t="s">
        <v>338</v>
      </c>
      <c r="P101" s="161"/>
      <c r="Q101" s="161"/>
    </row>
    <row r="102" spans="1:17">
      <c r="A102" s="249">
        <v>101</v>
      </c>
      <c r="B102" s="161" t="s">
        <v>404</v>
      </c>
      <c r="C102" s="249" t="s">
        <v>2723</v>
      </c>
      <c r="D102" s="249" t="s">
        <v>2723</v>
      </c>
      <c r="E102" s="249" t="s">
        <v>3773</v>
      </c>
      <c r="F102" s="158">
        <f>_xlfn.XLOOKUP($B102,'CDS-B'!$AA:$AA,'CDS-B'!$AC:$AC,"",0)</f>
        <v>4027</v>
      </c>
      <c r="G102" s="161" t="s">
        <v>331</v>
      </c>
      <c r="H102" s="161" t="s">
        <v>332</v>
      </c>
      <c r="I102" s="161" t="s">
        <v>174</v>
      </c>
      <c r="J102" s="161" t="s">
        <v>334</v>
      </c>
      <c r="K102" s="161" t="s">
        <v>366</v>
      </c>
      <c r="L102" s="161" t="s">
        <v>174</v>
      </c>
      <c r="M102" s="161" t="s">
        <v>174</v>
      </c>
      <c r="N102" s="161" t="s">
        <v>3761</v>
      </c>
      <c r="O102" s="161" t="s">
        <v>338</v>
      </c>
      <c r="P102" s="161"/>
      <c r="Q102" s="161"/>
    </row>
    <row r="103" spans="1:17">
      <c r="A103" s="249">
        <v>102</v>
      </c>
      <c r="B103" s="161" t="s">
        <v>405</v>
      </c>
      <c r="C103" s="249" t="s">
        <v>2746</v>
      </c>
      <c r="D103" s="249" t="s">
        <v>3926</v>
      </c>
      <c r="E103" s="249" t="s">
        <v>3774</v>
      </c>
      <c r="F103" s="158">
        <f>_xlfn.XLOOKUP($B103,'CDS-B'!$AA:$AA,'CDS-B'!$AC:$AC,"",0)</f>
        <v>48</v>
      </c>
      <c r="G103" s="161" t="s">
        <v>331</v>
      </c>
      <c r="H103" s="161" t="s">
        <v>332</v>
      </c>
      <c r="I103" s="161" t="s">
        <v>333</v>
      </c>
      <c r="J103" s="161" t="s">
        <v>369</v>
      </c>
      <c r="K103" s="161" t="s">
        <v>370</v>
      </c>
      <c r="L103" s="161" t="s">
        <v>174</v>
      </c>
      <c r="M103" s="161" t="s">
        <v>336</v>
      </c>
      <c r="N103" s="161" t="s">
        <v>3761</v>
      </c>
      <c r="O103" s="161" t="s">
        <v>338</v>
      </c>
      <c r="P103" s="161"/>
      <c r="Q103" s="161"/>
    </row>
    <row r="104" spans="1:17">
      <c r="A104" s="249">
        <v>103</v>
      </c>
      <c r="B104" s="161" t="s">
        <v>406</v>
      </c>
      <c r="C104" s="249" t="s">
        <v>2747</v>
      </c>
      <c r="D104" s="249" t="s">
        <v>3927</v>
      </c>
      <c r="E104" s="249" t="s">
        <v>3768</v>
      </c>
      <c r="F104" s="158">
        <f>_xlfn.XLOOKUP($B104,'CDS-B'!$AA:$AA,'CDS-B'!$AC:$AC,"",0)</f>
        <v>115</v>
      </c>
      <c r="G104" s="161" t="s">
        <v>331</v>
      </c>
      <c r="H104" s="161" t="s">
        <v>332</v>
      </c>
      <c r="I104" s="161" t="s">
        <v>333</v>
      </c>
      <c r="J104" s="161" t="s">
        <v>369</v>
      </c>
      <c r="K104" s="161" t="s">
        <v>343</v>
      </c>
      <c r="L104" s="161" t="s">
        <v>174</v>
      </c>
      <c r="M104" s="161" t="s">
        <v>336</v>
      </c>
      <c r="N104" s="161" t="s">
        <v>3761</v>
      </c>
      <c r="O104" s="161" t="s">
        <v>338</v>
      </c>
      <c r="P104" s="161"/>
      <c r="Q104" s="161"/>
    </row>
    <row r="105" spans="1:17">
      <c r="A105" s="249">
        <v>104</v>
      </c>
      <c r="B105" s="161" t="s">
        <v>407</v>
      </c>
      <c r="C105" s="249" t="s">
        <v>2748</v>
      </c>
      <c r="D105" s="249" t="s">
        <v>3928</v>
      </c>
      <c r="E105" s="249" t="s">
        <v>3775</v>
      </c>
      <c r="F105" s="158">
        <f>_xlfn.XLOOKUP($B105,'CDS-B'!$AA:$AA,'CDS-B'!$AC:$AC,"",0)</f>
        <v>4</v>
      </c>
      <c r="G105" s="161" t="s">
        <v>331</v>
      </c>
      <c r="H105" s="161" t="s">
        <v>332</v>
      </c>
      <c r="I105" s="161" t="s">
        <v>349</v>
      </c>
      <c r="J105" s="161" t="s">
        <v>369</v>
      </c>
      <c r="K105" s="161" t="s">
        <v>343</v>
      </c>
      <c r="L105" s="161" t="s">
        <v>174</v>
      </c>
      <c r="M105" s="161" t="s">
        <v>336</v>
      </c>
      <c r="N105" s="161" t="s">
        <v>3761</v>
      </c>
      <c r="O105" s="161" t="s">
        <v>338</v>
      </c>
      <c r="P105" s="161"/>
      <c r="Q105" s="161"/>
    </row>
    <row r="106" spans="1:17">
      <c r="A106" s="249">
        <v>105</v>
      </c>
      <c r="B106" s="161" t="s">
        <v>410</v>
      </c>
      <c r="C106" s="249" t="s">
        <v>2749</v>
      </c>
      <c r="D106" s="249" t="s">
        <v>3929</v>
      </c>
      <c r="E106" s="249" t="s">
        <v>3776</v>
      </c>
      <c r="F106" s="158">
        <f>_xlfn.XLOOKUP($B106,'CDS-B'!$AA:$AA,'CDS-B'!$AC:$AC,"",0)</f>
        <v>167</v>
      </c>
      <c r="G106" s="161" t="s">
        <v>331</v>
      </c>
      <c r="H106" s="161" t="s">
        <v>174</v>
      </c>
      <c r="I106" s="161" t="s">
        <v>376</v>
      </c>
      <c r="J106" s="161" t="s">
        <v>369</v>
      </c>
      <c r="K106" s="161" t="s">
        <v>346</v>
      </c>
      <c r="L106" s="161" t="s">
        <v>174</v>
      </c>
      <c r="M106" s="161" t="s">
        <v>336</v>
      </c>
      <c r="N106" s="161" t="s">
        <v>3761</v>
      </c>
      <c r="O106" s="161" t="s">
        <v>338</v>
      </c>
      <c r="P106" s="161"/>
      <c r="Q106" s="161"/>
    </row>
    <row r="107" spans="1:17">
      <c r="A107" s="249">
        <v>106</v>
      </c>
      <c r="B107" s="161" t="s">
        <v>412</v>
      </c>
      <c r="C107" s="249" t="s">
        <v>2750</v>
      </c>
      <c r="D107" s="249" t="s">
        <v>3930</v>
      </c>
      <c r="E107" s="249" t="s">
        <v>3774</v>
      </c>
      <c r="F107" s="158">
        <f>_xlfn.XLOOKUP($B107,'CDS-B'!$AA:$AA,'CDS-B'!$AC:$AC,"",0)</f>
        <v>62</v>
      </c>
      <c r="G107" s="161" t="s">
        <v>331</v>
      </c>
      <c r="H107" s="161" t="s">
        <v>332</v>
      </c>
      <c r="I107" s="161" t="s">
        <v>333</v>
      </c>
      <c r="J107" s="161" t="s">
        <v>369</v>
      </c>
      <c r="K107" s="161" t="s">
        <v>370</v>
      </c>
      <c r="L107" s="161" t="s">
        <v>174</v>
      </c>
      <c r="M107" s="161" t="s">
        <v>352</v>
      </c>
      <c r="N107" s="161" t="s">
        <v>3761</v>
      </c>
      <c r="O107" s="161" t="s">
        <v>338</v>
      </c>
      <c r="P107" s="161"/>
      <c r="Q107" s="161"/>
    </row>
    <row r="108" spans="1:17">
      <c r="A108" s="249">
        <v>107</v>
      </c>
      <c r="B108" s="161" t="s">
        <v>413</v>
      </c>
      <c r="C108" s="249" t="s">
        <v>2751</v>
      </c>
      <c r="D108" s="249" t="s">
        <v>3931</v>
      </c>
      <c r="E108" s="249" t="s">
        <v>3768</v>
      </c>
      <c r="F108" s="158">
        <f>_xlfn.XLOOKUP($B108,'CDS-B'!$AA:$AA,'CDS-B'!$AC:$AC,"",0)</f>
        <v>205</v>
      </c>
      <c r="G108" s="161" t="s">
        <v>331</v>
      </c>
      <c r="H108" s="161" t="s">
        <v>332</v>
      </c>
      <c r="I108" s="161" t="s">
        <v>333</v>
      </c>
      <c r="J108" s="161" t="s">
        <v>369</v>
      </c>
      <c r="K108" s="161" t="s">
        <v>343</v>
      </c>
      <c r="L108" s="161" t="s">
        <v>174</v>
      </c>
      <c r="M108" s="161" t="s">
        <v>352</v>
      </c>
      <c r="N108" s="161" t="s">
        <v>3761</v>
      </c>
      <c r="O108" s="161" t="s">
        <v>338</v>
      </c>
      <c r="P108" s="161"/>
      <c r="Q108" s="161"/>
    </row>
    <row r="109" spans="1:17">
      <c r="A109" s="249">
        <v>108</v>
      </c>
      <c r="B109" s="161" t="s">
        <v>415</v>
      </c>
      <c r="C109" s="249" t="s">
        <v>2752</v>
      </c>
      <c r="D109" s="249" t="s">
        <v>3932</v>
      </c>
      <c r="E109" s="249" t="s">
        <v>3775</v>
      </c>
      <c r="F109" s="158">
        <f>_xlfn.XLOOKUP($B109,'CDS-B'!$AA:$AA,'CDS-B'!$AC:$AC,"",0)</f>
        <v>71</v>
      </c>
      <c r="G109" s="161" t="s">
        <v>331</v>
      </c>
      <c r="H109" s="161" t="s">
        <v>332</v>
      </c>
      <c r="I109" s="161" t="s">
        <v>349</v>
      </c>
      <c r="J109" s="161" t="s">
        <v>369</v>
      </c>
      <c r="K109" s="161" t="s">
        <v>343</v>
      </c>
      <c r="L109" s="161" t="s">
        <v>174</v>
      </c>
      <c r="M109" s="161" t="s">
        <v>352</v>
      </c>
      <c r="N109" s="161" t="s">
        <v>3761</v>
      </c>
      <c r="O109" s="161" t="s">
        <v>338</v>
      </c>
      <c r="P109" s="161"/>
      <c r="Q109" s="161"/>
    </row>
    <row r="110" spans="1:17">
      <c r="A110" s="249">
        <v>109</v>
      </c>
      <c r="B110" s="161" t="s">
        <v>417</v>
      </c>
      <c r="C110" s="249" t="s">
        <v>2753</v>
      </c>
      <c r="D110" s="249" t="s">
        <v>3933</v>
      </c>
      <c r="E110" s="249" t="s">
        <v>3777</v>
      </c>
      <c r="F110" s="158">
        <f>_xlfn.XLOOKUP($B110,'CDS-B'!$AA:$AA,'CDS-B'!$AC:$AC,"",0)</f>
        <v>338</v>
      </c>
      <c r="G110" s="161" t="s">
        <v>331</v>
      </c>
      <c r="H110" s="161" t="s">
        <v>332</v>
      </c>
      <c r="I110" s="161" t="s">
        <v>174</v>
      </c>
      <c r="J110" s="161" t="s">
        <v>369</v>
      </c>
      <c r="K110" s="161" t="s">
        <v>346</v>
      </c>
      <c r="L110" s="161" t="s">
        <v>174</v>
      </c>
      <c r="M110" s="161" t="s">
        <v>352</v>
      </c>
      <c r="N110" s="161" t="s">
        <v>3761</v>
      </c>
      <c r="O110" s="161" t="s">
        <v>338</v>
      </c>
      <c r="P110" s="161"/>
      <c r="Q110" s="161"/>
    </row>
    <row r="111" spans="1:17">
      <c r="A111" s="249">
        <v>110</v>
      </c>
      <c r="B111" s="161" t="s">
        <v>419</v>
      </c>
      <c r="C111" s="249" t="s">
        <v>2723</v>
      </c>
      <c r="D111" s="249" t="s">
        <v>2723</v>
      </c>
      <c r="E111" s="249" t="s">
        <v>3778</v>
      </c>
      <c r="F111" s="158" t="str">
        <f>_xlfn.XLOOKUP($B111,'CDS-B'!$AA:$AA,'CDS-B'!$AC:$AC,"",0)</f>
        <v/>
      </c>
      <c r="G111" s="161" t="s">
        <v>331</v>
      </c>
      <c r="H111" s="161" t="s">
        <v>332</v>
      </c>
      <c r="I111" s="161" t="s">
        <v>174</v>
      </c>
      <c r="J111" s="161" t="s">
        <v>369</v>
      </c>
      <c r="K111" s="161" t="s">
        <v>346</v>
      </c>
      <c r="L111" s="161" t="s">
        <v>174</v>
      </c>
      <c r="M111" s="161" t="s">
        <v>174</v>
      </c>
      <c r="N111" s="161" t="s">
        <v>3761</v>
      </c>
      <c r="O111" s="161" t="s">
        <v>338</v>
      </c>
      <c r="P111" s="161"/>
      <c r="Q111" s="161"/>
    </row>
    <row r="112" spans="1:17">
      <c r="A112" s="249">
        <v>111</v>
      </c>
      <c r="B112" s="161" t="s">
        <v>421</v>
      </c>
      <c r="C112" s="249" t="s">
        <v>2754</v>
      </c>
      <c r="D112" s="249" t="s">
        <v>3934</v>
      </c>
      <c r="E112" s="249" t="s">
        <v>3762</v>
      </c>
      <c r="F112" s="158">
        <f>_xlfn.XLOOKUP($B112,'CDS-B'!$AA:$AA,'CDS-B'!$AC:$AC,"",0)</f>
        <v>3707</v>
      </c>
      <c r="G112" s="161" t="s">
        <v>331</v>
      </c>
      <c r="H112" s="161" t="s">
        <v>332</v>
      </c>
      <c r="I112" s="161" t="s">
        <v>174</v>
      </c>
      <c r="J112" s="161" t="s">
        <v>384</v>
      </c>
      <c r="K112" s="161" t="s">
        <v>346</v>
      </c>
      <c r="L112" s="161" t="s">
        <v>174</v>
      </c>
      <c r="M112" s="161" t="s">
        <v>336</v>
      </c>
      <c r="N112" s="161" t="s">
        <v>3761</v>
      </c>
      <c r="O112" s="161" t="s">
        <v>338</v>
      </c>
      <c r="P112" s="161"/>
      <c r="Q112" s="161"/>
    </row>
    <row r="113" spans="1:17">
      <c r="A113" s="249">
        <v>112</v>
      </c>
      <c r="B113" s="161" t="s">
        <v>422</v>
      </c>
      <c r="C113" s="249" t="s">
        <v>2755</v>
      </c>
      <c r="D113" s="249" t="s">
        <v>3935</v>
      </c>
      <c r="E113" s="249" t="s">
        <v>3763</v>
      </c>
      <c r="F113" s="158">
        <f>_xlfn.XLOOKUP($B113,'CDS-B'!$AA:$AA,'CDS-B'!$AC:$AC,"",0)</f>
        <v>825</v>
      </c>
      <c r="G113" s="161" t="s">
        <v>331</v>
      </c>
      <c r="H113" s="161" t="s">
        <v>332</v>
      </c>
      <c r="I113" s="161" t="s">
        <v>174</v>
      </c>
      <c r="J113" s="161" t="s">
        <v>384</v>
      </c>
      <c r="K113" s="161" t="s">
        <v>346</v>
      </c>
      <c r="L113" s="161" t="s">
        <v>174</v>
      </c>
      <c r="M113" s="161" t="s">
        <v>352</v>
      </c>
      <c r="N113" s="161" t="s">
        <v>3761</v>
      </c>
      <c r="O113" s="161" t="s">
        <v>338</v>
      </c>
      <c r="P113" s="161"/>
      <c r="Q113" s="161"/>
    </row>
    <row r="114" spans="1:17">
      <c r="A114" s="249">
        <v>113</v>
      </c>
      <c r="B114" s="161" t="s">
        <v>424</v>
      </c>
      <c r="C114" s="249" t="s">
        <v>2723</v>
      </c>
      <c r="D114" s="249" t="s">
        <v>2723</v>
      </c>
      <c r="E114" s="249" t="s">
        <v>3779</v>
      </c>
      <c r="F114" s="158">
        <f>_xlfn.XLOOKUP($B114,'CDS-B'!$AA:$AA,'CDS-B'!$AC:$AC,"",0)</f>
        <v>4532</v>
      </c>
      <c r="G114" s="161" t="s">
        <v>331</v>
      </c>
      <c r="H114" s="161" t="s">
        <v>332</v>
      </c>
      <c r="I114" s="161" t="s">
        <v>174</v>
      </c>
      <c r="J114" s="161" t="s">
        <v>384</v>
      </c>
      <c r="K114" s="161" t="s">
        <v>346</v>
      </c>
      <c r="L114" s="161" t="s">
        <v>174</v>
      </c>
      <c r="M114" s="161" t="s">
        <v>174</v>
      </c>
      <c r="N114" s="161" t="s">
        <v>3761</v>
      </c>
      <c r="O114" s="161" t="s">
        <v>338</v>
      </c>
      <c r="P114" s="161"/>
      <c r="Q114" s="161"/>
    </row>
    <row r="115" spans="1:17">
      <c r="A115" s="249">
        <v>114</v>
      </c>
      <c r="B115" s="161" t="s">
        <v>426</v>
      </c>
      <c r="C115" s="249" t="s">
        <v>2756</v>
      </c>
      <c r="D115" s="249" t="s">
        <v>4932</v>
      </c>
      <c r="E115" s="249" t="s">
        <v>4898</v>
      </c>
      <c r="F115" s="158">
        <f>_xlfn.XLOOKUP($B115,'CDS-B'!$AA:$AA,'CDS-B'!$AC:$AC,"",0)</f>
        <v>0</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2757</v>
      </c>
      <c r="D116" s="249" t="s">
        <v>4922</v>
      </c>
      <c r="E116" s="249" t="s">
        <v>4897</v>
      </c>
      <c r="F116" s="158" t="str">
        <f>_xlfn.XLOOKUP($B116,'CDS-B'!$AA:$AA,'CDS-B'!$AC:$AC,"",0)</f>
        <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2758</v>
      </c>
      <c r="D117" s="249" t="s">
        <v>4923</v>
      </c>
      <c r="E117" s="249" t="s">
        <v>4899</v>
      </c>
      <c r="F117" s="158">
        <f>_xlfn.XLOOKUP($B117,'CDS-B'!$AA:$AA,'CDS-B'!$AC:$AC,"",0)</f>
        <v>0</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2759</v>
      </c>
      <c r="D118" s="249" t="s">
        <v>4933</v>
      </c>
      <c r="E118" s="249" t="s">
        <v>4900</v>
      </c>
      <c r="F118" s="158">
        <f>_xlfn.XLOOKUP($B118,'CDS-B'!$AA:$AA,'CDS-B'!$AC:$AC,"",0)</f>
        <v>0</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2760</v>
      </c>
      <c r="D119" s="249" t="s">
        <v>4924</v>
      </c>
      <c r="E119" s="249" t="s">
        <v>4901</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2761</v>
      </c>
      <c r="D120" s="249" t="s">
        <v>4934</v>
      </c>
      <c r="E120" s="249" t="s">
        <v>4902</v>
      </c>
      <c r="F120" s="158">
        <f>_xlfn.XLOOKUP($B120,'CDS-B'!$AA:$AA,'CDS-B'!$AC:$AC,"",0)</f>
        <v>0</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2762</v>
      </c>
      <c r="D121" s="249" t="s">
        <v>4935</v>
      </c>
      <c r="E121" s="249" t="s">
        <v>4898</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2763</v>
      </c>
      <c r="D122" s="249" t="s">
        <v>4925</v>
      </c>
      <c r="E122" s="249" t="s">
        <v>4897</v>
      </c>
      <c r="F122" s="158" t="str">
        <f>_xlfn.XLOOKUP($B122,'CDS-B'!$AA:$AA,'CDS-B'!$AC:$AC,"",0)</f>
        <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2764</v>
      </c>
      <c r="D123" s="249" t="s">
        <v>4926</v>
      </c>
      <c r="E123" s="249" t="s">
        <v>4899</v>
      </c>
      <c r="F123" s="158">
        <f>_xlfn.XLOOKUP($B123,'CDS-B'!$AA:$AA,'CDS-B'!$AC:$AC,"",0)</f>
        <v>0</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2765</v>
      </c>
      <c r="D124" s="249" t="s">
        <v>4936</v>
      </c>
      <c r="E124" s="249" t="s">
        <v>4900</v>
      </c>
      <c r="F124" s="158">
        <f>_xlfn.XLOOKUP($B124,'CDS-B'!$AA:$AA,'CDS-B'!$AC:$AC,"",0)</f>
        <v>0</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2766</v>
      </c>
      <c r="D125" s="249" t="s">
        <v>4927</v>
      </c>
      <c r="E125" s="249" t="s">
        <v>4901</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2767</v>
      </c>
      <c r="D126" s="249" t="s">
        <v>4937</v>
      </c>
      <c r="E126" s="249" t="s">
        <v>4903</v>
      </c>
      <c r="F126" s="158">
        <f>_xlfn.XLOOKUP($B126,'CDS-B'!$AA:$AA,'CDS-B'!$AC:$AC,"",0)</f>
        <v>0</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2723</v>
      </c>
      <c r="D127" s="249" t="s">
        <v>2723</v>
      </c>
      <c r="E127" s="249" t="s">
        <v>4904</v>
      </c>
      <c r="F127" s="158">
        <f>_xlfn.XLOOKUP($B127,'CDS-B'!$AA:$AA,'CDS-B'!$AC:$AC,"",0)</f>
        <v>0</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2768</v>
      </c>
      <c r="D128" s="249" t="s">
        <v>4938</v>
      </c>
      <c r="E128" s="249" t="s">
        <v>4905</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2769</v>
      </c>
      <c r="D129" s="249" t="s">
        <v>4928</v>
      </c>
      <c r="E129" s="249" t="s">
        <v>4899</v>
      </c>
      <c r="F129" s="158">
        <f>_xlfn.XLOOKUP($B129,'CDS-B'!$AA:$AA,'CDS-B'!$AC:$AC,"",0)</f>
        <v>0</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2770</v>
      </c>
      <c r="D130" s="249" t="s">
        <v>4929</v>
      </c>
      <c r="E130" s="249" t="s">
        <v>4906</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2771</v>
      </c>
      <c r="D131" s="249" t="s">
        <v>4939</v>
      </c>
      <c r="E131" s="249" t="s">
        <v>4907</v>
      </c>
      <c r="F131" s="158">
        <f>_xlfn.XLOOKUP($B131,'CDS-B'!$AA:$AA,'CDS-B'!$AC:$AC,"",0)</f>
        <v>0</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2772</v>
      </c>
      <c r="D132" s="249" t="s">
        <v>4940</v>
      </c>
      <c r="E132" s="249" t="s">
        <v>4905</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2773</v>
      </c>
      <c r="D133" s="249" t="s">
        <v>4930</v>
      </c>
      <c r="E133" s="249" t="s">
        <v>4899</v>
      </c>
      <c r="F133" s="158">
        <f>_xlfn.XLOOKUP($B133,'CDS-B'!$AA:$AA,'CDS-B'!$AC:$AC,"",0)</f>
        <v>0</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2774</v>
      </c>
      <c r="D134" s="249" t="s">
        <v>4931</v>
      </c>
      <c r="E134" s="249" t="s">
        <v>4906</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2775</v>
      </c>
      <c r="D135" s="249" t="s">
        <v>4941</v>
      </c>
      <c r="E135" s="249" t="s">
        <v>4908</v>
      </c>
      <c r="F135" s="158">
        <f>_xlfn.XLOOKUP($B135,'CDS-B'!$AA:$AA,'CDS-B'!$AC:$AC,"",0)</f>
        <v>0</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2723</v>
      </c>
      <c r="D136" s="249" t="s">
        <v>2723</v>
      </c>
      <c r="E136" s="249" t="s">
        <v>4909</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4963</v>
      </c>
      <c r="D137" s="249" t="s">
        <v>4942</v>
      </c>
      <c r="E137" s="249" t="s">
        <v>4910</v>
      </c>
      <c r="F137" s="158">
        <f>_xlfn.XLOOKUP($B137,'CDS-B'!$AA:$AA,'CDS-B'!$AC:$AC,"",0)</f>
        <v>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4964</v>
      </c>
      <c r="D138" s="249" t="s">
        <v>4943</v>
      </c>
      <c r="E138" s="249" t="s">
        <v>4965</v>
      </c>
      <c r="F138" s="158">
        <f>_xlfn.XLOOKUP($B138,'CDS-B'!$AA:$AA,'CDS-B'!$AC:$AC,"",0)</f>
        <v>0</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2723</v>
      </c>
      <c r="D139" s="249" t="s">
        <v>2723</v>
      </c>
      <c r="E139" s="249" t="s">
        <v>4911</v>
      </c>
      <c r="F139" s="158">
        <f>_xlfn.XLOOKUP($B139,'CDS-B'!$AA:$AA,'CDS-B'!$AC:$AC,"",0)</f>
        <v>0</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2776</v>
      </c>
      <c r="D140" s="249" t="s">
        <v>3936</v>
      </c>
      <c r="E140" s="249" t="s">
        <v>423</v>
      </c>
      <c r="F140" s="158">
        <f>_xlfn.XLOOKUP($B140,'CDS-B'!$AA:$AA,'CDS-B'!$AC:$AC,"",0)</f>
        <v>6280</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2777</v>
      </c>
      <c r="D141" s="249" t="s">
        <v>3937</v>
      </c>
      <c r="E141" s="249" t="s">
        <v>425</v>
      </c>
      <c r="F141" s="158">
        <f>_xlfn.XLOOKUP($B141,'CDS-B'!$AA:$AA,'CDS-B'!$AC:$AC,"",0)</f>
        <v>626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2778</v>
      </c>
      <c r="D142" s="249" t="s">
        <v>3938</v>
      </c>
      <c r="E142" s="249" t="s">
        <v>484</v>
      </c>
      <c r="F142" s="158">
        <f>_xlfn.XLOOKUP($B142,'CDS-B'!$AA:$AA,'CDS-B'!$AC:$AC,"",0)</f>
        <v>6906</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2779</v>
      </c>
      <c r="D143" s="249" t="s">
        <v>3939</v>
      </c>
      <c r="E143" s="249" t="s">
        <v>468</v>
      </c>
      <c r="F143" s="158">
        <f>_xlfn.XLOOKUP($B143,'CDS-B'!$AA:$AA,'CDS-B'!$AC:$AC,"",0)</f>
        <v>69</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2780</v>
      </c>
      <c r="D144" s="249" t="s">
        <v>3940</v>
      </c>
      <c r="E144" s="249" t="s">
        <v>470</v>
      </c>
      <c r="F144" s="158">
        <f>_xlfn.XLOOKUP($B144,'CDS-B'!$AA:$AA,'CDS-B'!$AC:$AC,"",0)</f>
        <v>82</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2781</v>
      </c>
      <c r="D145" s="249" t="s">
        <v>3941</v>
      </c>
      <c r="E145" s="249" t="s">
        <v>472</v>
      </c>
      <c r="F145" s="158">
        <f>_xlfn.XLOOKUP($B145,'CDS-B'!$AA:$AA,'CDS-B'!$AC:$AC,"",0)</f>
        <v>178</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2782</v>
      </c>
      <c r="D146" s="249" t="s">
        <v>3942</v>
      </c>
      <c r="E146" s="249" t="s">
        <v>474</v>
      </c>
      <c r="F146" s="158">
        <f>_xlfn.XLOOKUP($B146,'CDS-B'!$AA:$AA,'CDS-B'!$AC:$AC,"",0)</f>
        <v>898</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2783</v>
      </c>
      <c r="D147" s="249" t="s">
        <v>3943</v>
      </c>
      <c r="E147" s="249" t="s">
        <v>476</v>
      </c>
      <c r="F147" s="158">
        <f>_xlfn.XLOOKUP($B147,'CDS-B'!$AA:$AA,'CDS-B'!$AC:$AC,"",0)</f>
        <v>7</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2784</v>
      </c>
      <c r="D148" s="249" t="s">
        <v>3944</v>
      </c>
      <c r="E148" s="249" t="s">
        <v>478</v>
      </c>
      <c r="F148" s="158">
        <f>_xlfn.XLOOKUP($B148,'CDS-B'!$AA:$AA,'CDS-B'!$AC:$AC,"",0)</f>
        <v>15</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2785</v>
      </c>
      <c r="D149" s="249" t="s">
        <v>3945</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2786</v>
      </c>
      <c r="D150" s="249" t="s">
        <v>3946</v>
      </c>
      <c r="E150" s="249" t="s">
        <v>482</v>
      </c>
      <c r="F150" s="158">
        <f>_xlfn.XLOOKUP($B150,'CDS-B'!$AA:$AA,'CDS-B'!$AC:$AC,"",0)</f>
        <v>65</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2787</v>
      </c>
      <c r="D151" s="249" t="s">
        <v>3947</v>
      </c>
      <c r="E151" s="249" t="s">
        <v>485</v>
      </c>
      <c r="F151" s="158">
        <f>_xlfn.XLOOKUP($B151,'CDS-B'!$AA:$AA,'CDS-B'!$AC:$AC,"",0)</f>
        <v>22</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2788</v>
      </c>
      <c r="D152" s="249" t="s">
        <v>3948</v>
      </c>
      <c r="E152" s="249" t="s">
        <v>488</v>
      </c>
      <c r="F152" s="158">
        <f>_xlfn.XLOOKUP($B152,'CDS-B'!$AA:$AA,'CDS-B'!$AC:$AC,"",0)</f>
        <v>1336</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2789</v>
      </c>
      <c r="D153" s="249" t="s">
        <v>3949</v>
      </c>
      <c r="E153" s="249" t="s">
        <v>468</v>
      </c>
      <c r="F153" s="158">
        <f>_xlfn.XLOOKUP($B153,'CDS-B'!$AA:$AA,'CDS-B'!$AC:$AC,"",0)</f>
        <v>248</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2790</v>
      </c>
      <c r="D154" s="249" t="s">
        <v>3950</v>
      </c>
      <c r="E154" s="249" t="s">
        <v>470</v>
      </c>
      <c r="F154" s="158">
        <f>_xlfn.XLOOKUP($B154,'CDS-B'!$AA:$AA,'CDS-B'!$AC:$AC,"",0)</f>
        <v>379</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2791</v>
      </c>
      <c r="D155" s="249" t="s">
        <v>3951</v>
      </c>
      <c r="E155" s="249" t="s">
        <v>472</v>
      </c>
      <c r="F155" s="158">
        <f>_xlfn.XLOOKUP($B155,'CDS-B'!$AA:$AA,'CDS-B'!$AC:$AC,"",0)</f>
        <v>557</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2792</v>
      </c>
      <c r="D156" s="249" t="s">
        <v>3952</v>
      </c>
      <c r="E156" s="249" t="s">
        <v>474</v>
      </c>
      <c r="F156" s="158">
        <f>_xlfn.XLOOKUP($B156,'CDS-B'!$AA:$AA,'CDS-B'!$AC:$AC,"",0)</f>
        <v>4496</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2793</v>
      </c>
      <c r="D157" s="249" t="s">
        <v>3953</v>
      </c>
      <c r="E157" s="249" t="s">
        <v>476</v>
      </c>
      <c r="F157" s="158">
        <f>_xlfn.XLOOKUP($B157,'CDS-B'!$AA:$AA,'CDS-B'!$AC:$AC,"",0)</f>
        <v>19</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2794</v>
      </c>
      <c r="D158" s="249" t="s">
        <v>3954</v>
      </c>
      <c r="E158" s="249" t="s">
        <v>478</v>
      </c>
      <c r="F158" s="158">
        <f>_xlfn.XLOOKUP($B158,'CDS-B'!$AA:$AA,'CDS-B'!$AC:$AC,"",0)</f>
        <v>74</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2795</v>
      </c>
      <c r="D159" s="249" t="s">
        <v>3955</v>
      </c>
      <c r="E159" s="249" t="s">
        <v>480</v>
      </c>
      <c r="F159" s="158">
        <f>_xlfn.XLOOKUP($B159,'CDS-B'!$AA:$AA,'CDS-B'!$AC:$AC,"",0)</f>
        <v>1</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2796</v>
      </c>
      <c r="D160" s="249" t="s">
        <v>4728</v>
      </c>
      <c r="E160" s="249" t="s">
        <v>482</v>
      </c>
      <c r="F160" s="158">
        <f>_xlfn.XLOOKUP($B160,'CDS-B'!$AA:$AA,'CDS-B'!$AC:$AC,"",0)</f>
        <v>254</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2797</v>
      </c>
      <c r="D161" s="249" t="s">
        <v>4729</v>
      </c>
      <c r="E161" s="249" t="s">
        <v>485</v>
      </c>
      <c r="F161" s="158">
        <f>_xlfn.XLOOKUP($B161,'CDS-B'!$AA:$AA,'CDS-B'!$AC:$AC,"",0)</f>
        <v>94</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2798</v>
      </c>
      <c r="D162" s="249" t="s">
        <v>4730</v>
      </c>
      <c r="E162" s="249" t="s">
        <v>488</v>
      </c>
      <c r="F162" s="158">
        <f>_xlfn.XLOOKUP($B162,'CDS-B'!$AA:$AA,'CDS-B'!$AC:$AC,"",0)</f>
        <v>6122</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2799</v>
      </c>
      <c r="D163" s="249" t="s">
        <v>4731</v>
      </c>
      <c r="E163" s="249" t="s">
        <v>468</v>
      </c>
      <c r="F163" s="158">
        <f>_xlfn.XLOOKUP($B163,'CDS-B'!$AA:$AA,'CDS-B'!$AC:$AC,"",0)</f>
        <v>253</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2800</v>
      </c>
      <c r="D164" s="249" t="s">
        <v>4732</v>
      </c>
      <c r="E164" s="249" t="s">
        <v>470</v>
      </c>
      <c r="F164" s="158">
        <f>_xlfn.XLOOKUP($B164,'CDS-B'!$AA:$AA,'CDS-B'!$AC:$AC,"",0)</f>
        <v>383</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2801</v>
      </c>
      <c r="D165" s="249" t="s">
        <v>4733</v>
      </c>
      <c r="E165" s="249" t="s">
        <v>472</v>
      </c>
      <c r="F165" s="158">
        <f>_xlfn.XLOOKUP($B165,'CDS-B'!$AA:$AA,'CDS-B'!$AC:$AC,"",0)</f>
        <v>560</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2802</v>
      </c>
      <c r="D166" s="249" t="s">
        <v>4734</v>
      </c>
      <c r="E166" s="249" t="s">
        <v>474</v>
      </c>
      <c r="F166" s="158">
        <f>_xlfn.XLOOKUP($B166,'CDS-B'!$AA:$AA,'CDS-B'!$AC:$AC,"",0)</f>
        <v>4596</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2803</v>
      </c>
      <c r="D167" s="249" t="s">
        <v>4735</v>
      </c>
      <c r="E167" s="249" t="s">
        <v>476</v>
      </c>
      <c r="F167" s="158">
        <f>_xlfn.XLOOKUP($B167,'CDS-B'!$AA:$AA,'CDS-B'!$AC:$AC,"",0)</f>
        <v>19</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2804</v>
      </c>
      <c r="D168" s="249" t="s">
        <v>4736</v>
      </c>
      <c r="E168" s="249" t="s">
        <v>478</v>
      </c>
      <c r="F168" s="158">
        <f>_xlfn.XLOOKUP($B168,'CDS-B'!$AA:$AA,'CDS-B'!$AC:$AC,"",0)</f>
        <v>76</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2805</v>
      </c>
      <c r="D169" s="249" t="s">
        <v>4737</v>
      </c>
      <c r="E169" s="249" t="s">
        <v>480</v>
      </c>
      <c r="F169" s="158">
        <f>_xlfn.XLOOKUP($B169,'CDS-B'!$AA:$AA,'CDS-B'!$AC:$AC,"",0)</f>
        <v>1</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2806</v>
      </c>
      <c r="D170" s="249" t="s">
        <v>4738</v>
      </c>
      <c r="E170" s="249" t="s">
        <v>482</v>
      </c>
      <c r="F170" s="158">
        <f>_xlfn.XLOOKUP($B170,'CDS-B'!$AA:$AA,'CDS-B'!$AC:$AC,"",0)</f>
        <v>255</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2807</v>
      </c>
      <c r="D171" s="249" t="s">
        <v>4739</v>
      </c>
      <c r="E171" s="249" t="s">
        <v>485</v>
      </c>
      <c r="F171" s="158">
        <f>_xlfn.XLOOKUP($B171,'CDS-B'!$AA:$AA,'CDS-B'!$AC:$AC,"",0)</f>
        <v>145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2808</v>
      </c>
      <c r="D172" s="249" t="s">
        <v>4740</v>
      </c>
      <c r="E172" s="249" t="s">
        <v>488</v>
      </c>
      <c r="F172" s="158">
        <f>_xlfn.XLOOKUP($B172,'CDS-B'!$AA:$AA,'CDS-B'!$AC:$AC,"",0)</f>
        <v>6288</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2809</v>
      </c>
      <c r="D173" s="249" t="s">
        <v>4741</v>
      </c>
      <c r="E173" s="249" t="s">
        <v>497</v>
      </c>
      <c r="F173" s="158">
        <f>_xlfn.XLOOKUP($B173,'CDS-B'!$AA:$AA,'CDS-B'!$AC:$AC,"",0)</f>
        <v>13</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2810</v>
      </c>
      <c r="D174" s="249" t="s">
        <v>4742</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2811</v>
      </c>
      <c r="D175" s="249" t="s">
        <v>4743</v>
      </c>
      <c r="E175" s="249" t="s">
        <v>501</v>
      </c>
      <c r="F175" s="158">
        <f>_xlfn.XLOOKUP($B175,'CDS-B'!$AA:$AA,'CDS-B'!$AC:$AC,"",0)</f>
        <v>1162</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2812</v>
      </c>
      <c r="D176" s="249" t="s">
        <v>4744</v>
      </c>
      <c r="E176" s="249" t="s">
        <v>503</v>
      </c>
      <c r="F176" s="158">
        <f>_xlfn.XLOOKUP($B176,'CDS-B'!$AA:$AA,'CDS-B'!$AC:$AC,"",0)</f>
        <v>11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2813</v>
      </c>
      <c r="D177" s="249" t="s">
        <v>4745</v>
      </c>
      <c r="E177" s="249" t="s">
        <v>505</v>
      </c>
      <c r="F177" s="158">
        <f>_xlfn.XLOOKUP($B177,'CDS-B'!$AA:$AA,'CDS-B'!$AC:$AC,"",0)</f>
        <v>268</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2814</v>
      </c>
      <c r="D178" s="249" t="s">
        <v>4746</v>
      </c>
      <c r="E178" s="249" t="s">
        <v>507</v>
      </c>
      <c r="F178" s="158">
        <f>_xlfn.XLOOKUP($B178,'CDS-B'!$AA:$AA,'CDS-B'!$AC:$AC,"",0)</f>
        <v>36</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2815</v>
      </c>
      <c r="D179" s="249" t="s">
        <v>4747</v>
      </c>
      <c r="E179" s="249" t="s">
        <v>509</v>
      </c>
      <c r="F179" s="158" t="str">
        <f>_xlfn.XLOOKUP($B179,'CDS-B'!$AA:$AA,'CDS-B'!$AC:$AC,"",0)</f>
        <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2816</v>
      </c>
      <c r="D180" s="249" t="s">
        <v>4748</v>
      </c>
      <c r="E180" s="249" t="s">
        <v>511</v>
      </c>
      <c r="F180" s="158">
        <f>_xlfn.XLOOKUP($B180,'CDS-B'!$AA:$AA,'CDS-B'!$AC:$AC,"",0)</f>
        <v>2</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2817</v>
      </c>
      <c r="D181" s="249" t="s">
        <v>4749</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2818</v>
      </c>
      <c r="D182" s="249" t="s">
        <v>4750</v>
      </c>
      <c r="E182" s="249" t="s">
        <v>530</v>
      </c>
      <c r="F182" s="158">
        <f>_xlfn.XLOOKUP($B182,'CDS-B'!$AA:$AA,'CDS-B'!$AC:$AC,"",0)</f>
        <v>551</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2819</v>
      </c>
      <c r="D183" s="249" t="s">
        <v>4751</v>
      </c>
      <c r="E183" s="249" t="s">
        <v>531</v>
      </c>
      <c r="F183" s="158">
        <f>_xlfn.XLOOKUP($B183,'CDS-B'!$AA:$AA,'CDS-B'!$AC:$AC,"",0)</f>
        <v>277</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2820</v>
      </c>
      <c r="D184" s="249" t="s">
        <v>4752</v>
      </c>
      <c r="E184" s="249" t="s">
        <v>532</v>
      </c>
      <c r="F184" s="158">
        <f>_xlfn.XLOOKUP($B184,'CDS-B'!$AA:$AA,'CDS-B'!$AC:$AC,"",0)</f>
        <v>630</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2821</v>
      </c>
      <c r="D185" s="249" t="s">
        <v>4753</v>
      </c>
      <c r="E185" s="249" t="s">
        <v>580</v>
      </c>
      <c r="F185" s="158">
        <f>_xlfn.XLOOKUP($B185,'CDS-B'!$AA:$AA,'CDS-B'!$AC:$AC,"",0)</f>
        <v>1458</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2822</v>
      </c>
      <c r="D186" s="249" t="s">
        <v>4754</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2823</v>
      </c>
      <c r="D187" s="249" t="s">
        <v>4755</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2824</v>
      </c>
      <c r="D188" s="249" t="s">
        <v>4756</v>
      </c>
      <c r="E188" s="249" t="s">
        <v>532</v>
      </c>
      <c r="F188" s="158">
        <f>_xlfn.XLOOKUP($B188,'CDS-B'!$AA:$AA,'CDS-B'!$AC:$AC,"",0)</f>
        <v>1</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2825</v>
      </c>
      <c r="D189" s="249" t="s">
        <v>4757</v>
      </c>
      <c r="E189" s="249" t="s">
        <v>580</v>
      </c>
      <c r="F189" s="158">
        <f>_xlfn.XLOOKUP($B189,'CDS-B'!$AA:$AA,'CDS-B'!$AC:$AC,"",0)</f>
        <v>1</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2826</v>
      </c>
      <c r="D190" s="249" t="s">
        <v>4758</v>
      </c>
      <c r="E190" s="249" t="s">
        <v>530</v>
      </c>
      <c r="F190" s="158">
        <f>_xlfn.XLOOKUP($B190,'CDS-B'!$AA:$AA,'CDS-B'!$AC:$AC,"",0)</f>
        <v>551</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2827</v>
      </c>
      <c r="D191" s="249" t="s">
        <v>4759</v>
      </c>
      <c r="E191" s="249" t="s">
        <v>531</v>
      </c>
      <c r="F191" s="158">
        <f>_xlfn.XLOOKUP($B191,'CDS-B'!$AA:$AA,'CDS-B'!$AC:$AC,"",0)</f>
        <v>277</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2828</v>
      </c>
      <c r="D192" s="249" t="s">
        <v>4760</v>
      </c>
      <c r="E192" s="249" t="s">
        <v>532</v>
      </c>
      <c r="F192" s="158">
        <f>_xlfn.XLOOKUP($B192,'CDS-B'!$AA:$AA,'CDS-B'!$AC:$AC,"",0)</f>
        <v>629</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2829</v>
      </c>
      <c r="D193" s="249" t="s">
        <v>4761</v>
      </c>
      <c r="E193" s="249" t="s">
        <v>580</v>
      </c>
      <c r="F193" s="158">
        <f>_xlfn.XLOOKUP($B193,'CDS-B'!$AA:$AA,'CDS-B'!$AC:$AC,"",0)</f>
        <v>1457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2830</v>
      </c>
      <c r="D194" s="249" t="s">
        <v>4762</v>
      </c>
      <c r="E194" s="249" t="s">
        <v>530</v>
      </c>
      <c r="F194" s="158">
        <f>_xlfn.XLOOKUP($B194,'CDS-B'!$AA:$AA,'CDS-B'!$AC:$AC,"",0)</f>
        <v>74</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2831</v>
      </c>
      <c r="D195" s="249" t="s">
        <v>4763</v>
      </c>
      <c r="E195" s="249" t="s">
        <v>531</v>
      </c>
      <c r="F195" s="158">
        <f>_xlfn.XLOOKUP($B195,'CDS-B'!$AA:$AA,'CDS-B'!$AC:$AC,"",0)</f>
        <v>57</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2832</v>
      </c>
      <c r="D196" s="249" t="s">
        <v>4764</v>
      </c>
      <c r="E196" s="249" t="s">
        <v>532</v>
      </c>
      <c r="F196" s="158">
        <f>_xlfn.XLOOKUP($B196,'CDS-B'!$AA:$AA,'CDS-B'!$AC:$AC,"",0)</f>
        <v>188</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2833</v>
      </c>
      <c r="D197" s="249" t="s">
        <v>4765</v>
      </c>
      <c r="E197" s="249" t="s">
        <v>580</v>
      </c>
      <c r="F197" s="158">
        <f>_xlfn.XLOOKUP($B197,'CDS-B'!$AA:$AA,'CDS-B'!$AC:$AC,"",0)</f>
        <v>319</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2834</v>
      </c>
      <c r="D198" s="249" t="s">
        <v>4766</v>
      </c>
      <c r="E198" s="249" t="s">
        <v>530</v>
      </c>
      <c r="F198" s="158">
        <f>_xlfn.XLOOKUP($B198,'CDS-B'!$AA:$AA,'CDS-B'!$AC:$AC,"",0)</f>
        <v>102</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2835</v>
      </c>
      <c r="D199" s="249" t="s">
        <v>4767</v>
      </c>
      <c r="E199" s="249" t="s">
        <v>531</v>
      </c>
      <c r="F199" s="158">
        <f>_xlfn.XLOOKUP($B199,'CDS-B'!$AA:$AA,'CDS-B'!$AC:$AC,"",0)</f>
        <v>68</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2836</v>
      </c>
      <c r="D200" s="249" t="s">
        <v>4768</v>
      </c>
      <c r="E200" s="249" t="s">
        <v>532</v>
      </c>
      <c r="F200" s="158">
        <f>_xlfn.XLOOKUP($B200,'CDS-B'!$AA:$AA,'CDS-B'!$AC:$AC,"",0)</f>
        <v>164</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2837</v>
      </c>
      <c r="D201" s="249" t="s">
        <v>4769</v>
      </c>
      <c r="E201" s="249" t="s">
        <v>580</v>
      </c>
      <c r="F201" s="158">
        <f>_xlfn.XLOOKUP($B201,'CDS-B'!$AA:$AA,'CDS-B'!$AC:$AC,"",0)</f>
        <v>334</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2838</v>
      </c>
      <c r="D202" s="249" t="s">
        <v>4770</v>
      </c>
      <c r="E202" s="249" t="s">
        <v>530</v>
      </c>
      <c r="F202" s="158">
        <f>_xlfn.XLOOKUP($B202,'CDS-B'!$AA:$AA,'CDS-B'!$AC:$AC,"",0)</f>
        <v>32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2839</v>
      </c>
      <c r="D203" s="249" t="s">
        <v>4771</v>
      </c>
      <c r="E203" s="249" t="s">
        <v>531</v>
      </c>
      <c r="F203" s="158">
        <f>_xlfn.XLOOKUP($B203,'CDS-B'!$AA:$AA,'CDS-B'!$AC:$AC,"",0)</f>
        <v>14</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2840</v>
      </c>
      <c r="D204" s="249" t="s">
        <v>4772</v>
      </c>
      <c r="E204" s="249" t="s">
        <v>532</v>
      </c>
      <c r="F204" s="158">
        <f>_xlfn.XLOOKUP($B204,'CDS-B'!$AA:$AA,'CDS-B'!$AC:$AC,"",0)</f>
        <v>39</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2841</v>
      </c>
      <c r="D205" s="249" t="s">
        <v>4773</v>
      </c>
      <c r="E205" s="249" t="s">
        <v>580</v>
      </c>
      <c r="F205" s="158">
        <f>_xlfn.XLOOKUP($B205,'CDS-B'!$AA:$AA,'CDS-B'!$AC:$AC,"",0)</f>
        <v>85</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2842</v>
      </c>
      <c r="D206" s="249" t="s">
        <v>4774</v>
      </c>
      <c r="E206" s="249" t="s">
        <v>530</v>
      </c>
      <c r="F206" s="158">
        <f>_xlfn.XLOOKUP($B206,'CDS-B'!$AA:$AA,'CDS-B'!$AC:$AC,"",0)</f>
        <v>208</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2843</v>
      </c>
      <c r="D207" s="249" t="s">
        <v>4775</v>
      </c>
      <c r="E207" s="249" t="s">
        <v>531</v>
      </c>
      <c r="F207" s="158">
        <f>_xlfn.XLOOKUP($B207,'CDS-B'!$AA:$AA,'CDS-B'!$AC:$AC,"",0)</f>
        <v>139</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2844</v>
      </c>
      <c r="D208" s="249" t="s">
        <v>4776</v>
      </c>
      <c r="E208" s="249" t="s">
        <v>532</v>
      </c>
      <c r="F208" s="158">
        <f>_xlfn.XLOOKUP($B208,'CDS-B'!$AA:$AA,'CDS-B'!$AC:$AC,"",0)</f>
        <v>391</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2845</v>
      </c>
      <c r="D209" s="249" t="s">
        <v>4777</v>
      </c>
      <c r="E209" s="249" t="s">
        <v>580</v>
      </c>
      <c r="F209" s="158">
        <f>_xlfn.XLOOKUP($B209,'CDS-B'!$AA:$AA,'CDS-B'!$AC:$AC,"",0)</f>
        <v>738</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2846</v>
      </c>
      <c r="D210" s="249" t="s">
        <v>4778</v>
      </c>
      <c r="E210" s="249" t="s">
        <v>530</v>
      </c>
      <c r="F210" s="158">
        <f>_xlfn.XLOOKUP($B210,'CDS-B'!$AA:$AA,'CDS-B'!$AC:$AC,"",0)</f>
        <v>0.37749546279491836</v>
      </c>
      <c r="G210" s="161" t="s">
        <v>331</v>
      </c>
      <c r="H210" s="161" t="s">
        <v>570</v>
      </c>
      <c r="I210" s="161" t="s">
        <v>571</v>
      </c>
      <c r="J210" s="161" t="s">
        <v>641</v>
      </c>
      <c r="K210" s="161" t="s">
        <v>573</v>
      </c>
      <c r="L210" s="161" t="s">
        <v>174</v>
      </c>
      <c r="M210" s="161" t="s">
        <v>174</v>
      </c>
      <c r="N210" s="161" t="s">
        <v>174</v>
      </c>
      <c r="O210" s="161" t="s">
        <v>3827</v>
      </c>
      <c r="P210" s="161"/>
      <c r="Q210" s="161"/>
    </row>
    <row r="211" spans="1:17">
      <c r="A211" s="249">
        <v>210</v>
      </c>
      <c r="B211" s="161" t="s">
        <v>642</v>
      </c>
      <c r="C211" s="249" t="s">
        <v>2847</v>
      </c>
      <c r="D211" s="249" t="s">
        <v>4779</v>
      </c>
      <c r="E211" s="249" t="s">
        <v>531</v>
      </c>
      <c r="F211" s="158">
        <f>_xlfn.XLOOKUP($B211,'CDS-B'!$AA:$AA,'CDS-B'!$AC:$AC,"",0)</f>
        <v>0.50180505415162457</v>
      </c>
      <c r="G211" s="161" t="s">
        <v>331</v>
      </c>
      <c r="H211" s="161" t="s">
        <v>570</v>
      </c>
      <c r="I211" s="161" t="s">
        <v>571</v>
      </c>
      <c r="J211" s="161" t="s">
        <v>641</v>
      </c>
      <c r="K211" s="161" t="s">
        <v>573</v>
      </c>
      <c r="L211" s="161" t="s">
        <v>174</v>
      </c>
      <c r="M211" s="161" t="s">
        <v>174</v>
      </c>
      <c r="N211" s="161" t="s">
        <v>174</v>
      </c>
      <c r="O211" s="161" t="s">
        <v>3827</v>
      </c>
      <c r="P211" s="161"/>
      <c r="Q211" s="161"/>
    </row>
    <row r="212" spans="1:17">
      <c r="A212" s="249">
        <v>211</v>
      </c>
      <c r="B212" s="161" t="s">
        <v>643</v>
      </c>
      <c r="C212" s="249" t="s">
        <v>2848</v>
      </c>
      <c r="D212" s="249" t="s">
        <v>4780</v>
      </c>
      <c r="E212" s="249" t="s">
        <v>532</v>
      </c>
      <c r="F212" s="158">
        <f>_xlfn.XLOOKUP($B212,'CDS-B'!$AA:$AA,'CDS-B'!$AC:$AC,"",0)</f>
        <v>0.6216216216216216</v>
      </c>
      <c r="G212" s="161" t="s">
        <v>331</v>
      </c>
      <c r="H212" s="161" t="s">
        <v>570</v>
      </c>
      <c r="I212" s="161" t="s">
        <v>571</v>
      </c>
      <c r="J212" s="161" t="s">
        <v>641</v>
      </c>
      <c r="K212" s="161" t="s">
        <v>573</v>
      </c>
      <c r="L212" s="161" t="s">
        <v>174</v>
      </c>
      <c r="M212" s="161" t="s">
        <v>174</v>
      </c>
      <c r="N212" s="161" t="s">
        <v>174</v>
      </c>
      <c r="O212" s="161" t="s">
        <v>3827</v>
      </c>
      <c r="P212" s="161"/>
      <c r="Q212" s="161"/>
    </row>
    <row r="213" spans="1:17">
      <c r="A213" s="249">
        <v>212</v>
      </c>
      <c r="B213" s="161" t="s">
        <v>644</v>
      </c>
      <c r="C213" s="249" t="s">
        <v>2849</v>
      </c>
      <c r="D213" s="249" t="s">
        <v>4781</v>
      </c>
      <c r="E213" s="249" t="s">
        <v>580</v>
      </c>
      <c r="F213" s="158">
        <f>_xlfn.XLOOKUP($B213,'CDS-B'!$AA:$AA,'CDS-B'!$AC:$AC,"",0)</f>
        <v>0.50652024708304733</v>
      </c>
      <c r="G213" s="161" t="s">
        <v>331</v>
      </c>
      <c r="H213" s="161" t="s">
        <v>570</v>
      </c>
      <c r="I213" s="161" t="s">
        <v>571</v>
      </c>
      <c r="J213" s="161" t="s">
        <v>641</v>
      </c>
      <c r="K213" s="161" t="s">
        <v>573</v>
      </c>
      <c r="L213" s="161" t="s">
        <v>174</v>
      </c>
      <c r="M213" s="161" t="s">
        <v>174</v>
      </c>
      <c r="N213" s="161" t="s">
        <v>174</v>
      </c>
      <c r="O213" s="161" t="s">
        <v>3827</v>
      </c>
      <c r="P213" s="161"/>
      <c r="Q213" s="161"/>
    </row>
    <row r="214" spans="1:17">
      <c r="A214" s="249">
        <v>213</v>
      </c>
      <c r="B214" s="161" t="s">
        <v>645</v>
      </c>
      <c r="C214" s="249" t="s">
        <v>2850</v>
      </c>
      <c r="D214" s="249" t="s">
        <v>4782</v>
      </c>
      <c r="E214" s="249" t="s">
        <v>530</v>
      </c>
      <c r="F214" s="158">
        <f>_xlfn.XLOOKUP($B214,'CDS-B'!$AA:$AA,'CDS-B'!$AC:$AC,"",0)</f>
        <v>569</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2851</v>
      </c>
      <c r="D215" s="249" t="s">
        <v>4783</v>
      </c>
      <c r="E215" s="249" t="s">
        <v>531</v>
      </c>
      <c r="F215" s="158">
        <f>_xlfn.XLOOKUP($B215,'CDS-B'!$AA:$AA,'CDS-B'!$AC:$AC,"",0)</f>
        <v>351</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2852</v>
      </c>
      <c r="D216" s="249" t="s">
        <v>4784</v>
      </c>
      <c r="E216" s="249" t="s">
        <v>532</v>
      </c>
      <c r="F216" s="158">
        <f>_xlfn.XLOOKUP($B216,'CDS-B'!$AA:$AA,'CDS-B'!$AC:$AC,"",0)</f>
        <v>651</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2853</v>
      </c>
      <c r="D217" s="249" t="s">
        <v>4785</v>
      </c>
      <c r="E217" s="249" t="s">
        <v>580</v>
      </c>
      <c r="F217" s="158">
        <f>_xlfn.XLOOKUP($B217,'CDS-B'!$AA:$AA,'CDS-B'!$AC:$AC,"",0)</f>
        <v>1571</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2854</v>
      </c>
      <c r="D218" s="249" t="s">
        <v>4786</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2855</v>
      </c>
      <c r="D219" s="249" t="s">
        <v>4787</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2856</v>
      </c>
      <c r="D220" s="249" t="s">
        <v>4788</v>
      </c>
      <c r="E220" s="249" t="s">
        <v>532</v>
      </c>
      <c r="F220" s="158">
        <f>_xlfn.XLOOKUP($B220,'CDS-B'!$AA:$AA,'CDS-B'!$AC:$AC,"",0)</f>
        <v>1</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2857</v>
      </c>
      <c r="D221" s="249" t="s">
        <v>4789</v>
      </c>
      <c r="E221" s="249" t="s">
        <v>580</v>
      </c>
      <c r="F221" s="158">
        <f>_xlfn.XLOOKUP($B221,'CDS-B'!$AA:$AA,'CDS-B'!$AC:$AC,"",0)</f>
        <v>2</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2858</v>
      </c>
      <c r="D222" s="249" t="s">
        <v>4790</v>
      </c>
      <c r="E222" s="249" t="s">
        <v>530</v>
      </c>
      <c r="F222" s="158">
        <f>_xlfn.XLOOKUP($B222,'CDS-B'!$AA:$AA,'CDS-B'!$AC:$AC,"",0)</f>
        <v>568</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2859</v>
      </c>
      <c r="D223" s="249" t="s">
        <v>4791</v>
      </c>
      <c r="E223" s="249" t="s">
        <v>531</v>
      </c>
      <c r="F223" s="158">
        <f>_xlfn.XLOOKUP($B223,'CDS-B'!$AA:$AA,'CDS-B'!$AC:$AC,"",0)</f>
        <v>351</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2860</v>
      </c>
      <c r="D224" s="249" t="s">
        <v>4792</v>
      </c>
      <c r="E224" s="249" t="s">
        <v>532</v>
      </c>
      <c r="F224" s="158">
        <f>_xlfn.XLOOKUP($B224,'CDS-B'!$AA:$AA,'CDS-B'!$AC:$AC,"",0)</f>
        <v>650</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2861</v>
      </c>
      <c r="D225" s="249" t="s">
        <v>4793</v>
      </c>
      <c r="E225" s="249" t="s">
        <v>580</v>
      </c>
      <c r="F225" s="158">
        <f>_xlfn.XLOOKUP($B225,'CDS-B'!$AA:$AA,'CDS-B'!$AC:$AC,"",0)</f>
        <v>1569</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2862</v>
      </c>
      <c r="D226" s="249" t="s">
        <v>4794</v>
      </c>
      <c r="E226" s="249" t="s">
        <v>530</v>
      </c>
      <c r="F226" s="158">
        <f>_xlfn.XLOOKUP($B226,'CDS-B'!$AA:$AA,'CDS-B'!$AC:$AC,"",0)</f>
        <v>68</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2863</v>
      </c>
      <c r="D227" s="249" t="s">
        <v>4795</v>
      </c>
      <c r="E227" s="249" t="s">
        <v>531</v>
      </c>
      <c r="F227" s="158">
        <f>_xlfn.XLOOKUP($B227,'CDS-B'!$AA:$AA,'CDS-B'!$AC:$AC,"",0)</f>
        <v>59</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2864</v>
      </c>
      <c r="D228" s="249" t="s">
        <v>4796</v>
      </c>
      <c r="E228" s="249" t="s">
        <v>532</v>
      </c>
      <c r="F228" s="158">
        <f>_xlfn.XLOOKUP($B228,'CDS-B'!$AA:$AA,'CDS-B'!$AC:$AC,"",0)</f>
        <v>178</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2865</v>
      </c>
      <c r="D229" s="249" t="s">
        <v>4797</v>
      </c>
      <c r="E229" s="249" t="s">
        <v>580</v>
      </c>
      <c r="F229" s="158">
        <f>_xlfn.XLOOKUP($B229,'CDS-B'!$AA:$AA,'CDS-B'!$AC:$AC,"",0)</f>
        <v>305</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2866</v>
      </c>
      <c r="D230" s="249" t="s">
        <v>4798</v>
      </c>
      <c r="E230" s="249" t="s">
        <v>530</v>
      </c>
      <c r="F230" s="158">
        <f>_xlfn.XLOOKUP($B230,'CDS-B'!$AA:$AA,'CDS-B'!$AC:$AC,"",0)</f>
        <v>104</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2867</v>
      </c>
      <c r="D231" s="249" t="s">
        <v>4799</v>
      </c>
      <c r="E231" s="249" t="s">
        <v>531</v>
      </c>
      <c r="F231" s="158">
        <f>_xlfn.XLOOKUP($B231,'CDS-B'!$AA:$AA,'CDS-B'!$AC:$AC,"",0)</f>
        <v>70</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2868</v>
      </c>
      <c r="D232" s="249" t="s">
        <v>4800</v>
      </c>
      <c r="E232" s="249" t="s">
        <v>532</v>
      </c>
      <c r="F232" s="158">
        <f>_xlfn.XLOOKUP($B232,'CDS-B'!$AA:$AA,'CDS-B'!$AC:$AC,"",0)</f>
        <v>172</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2869</v>
      </c>
      <c r="D233" s="249" t="s">
        <v>4801</v>
      </c>
      <c r="E233" s="249" t="s">
        <v>580</v>
      </c>
      <c r="F233" s="158">
        <f>_xlfn.XLOOKUP($B233,'CDS-B'!$AA:$AA,'CDS-B'!$AC:$AC,"",0)</f>
        <v>346</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2870</v>
      </c>
      <c r="D234" s="249" t="s">
        <v>4802</v>
      </c>
      <c r="E234" s="249" t="s">
        <v>530</v>
      </c>
      <c r="F234" s="158">
        <f>_xlfn.XLOOKUP($B234,'CDS-B'!$AA:$AA,'CDS-B'!$AC:$AC,"",0)</f>
        <v>46</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2871</v>
      </c>
      <c r="D235" s="249" t="s">
        <v>4803</v>
      </c>
      <c r="E235" s="249" t="s">
        <v>531</v>
      </c>
      <c r="F235" s="158">
        <f>_xlfn.XLOOKUP($B235,'CDS-B'!$AA:$AA,'CDS-B'!$AC:$AC,"",0)</f>
        <v>24</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2872</v>
      </c>
      <c r="D236" s="249" t="s">
        <v>4804</v>
      </c>
      <c r="E236" s="249" t="s">
        <v>532</v>
      </c>
      <c r="F236" s="158">
        <f>_xlfn.XLOOKUP($B236,'CDS-B'!$AA:$AA,'CDS-B'!$AC:$AC,"",0)</f>
        <v>36</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2873</v>
      </c>
      <c r="D237" s="249" t="s">
        <v>4805</v>
      </c>
      <c r="E237" s="249" t="s">
        <v>580</v>
      </c>
      <c r="F237" s="158">
        <f>_xlfn.XLOOKUP($B237,'CDS-B'!$AA:$AA,'CDS-B'!$AC:$AC,"",0)</f>
        <v>106</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2874</v>
      </c>
      <c r="D238" s="249" t="s">
        <v>4806</v>
      </c>
      <c r="E238" s="249" t="s">
        <v>530</v>
      </c>
      <c r="F238" s="158">
        <f>_xlfn.XLOOKUP($B238,'CDS-B'!$AA:$AA,'CDS-B'!$AC:$AC,"",0)</f>
        <v>218</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2875</v>
      </c>
      <c r="D239" s="249" t="s">
        <v>4807</v>
      </c>
      <c r="E239" s="249" t="s">
        <v>531</v>
      </c>
      <c r="F239" s="158">
        <f>_xlfn.XLOOKUP($B239,'CDS-B'!$AA:$AA,'CDS-B'!$AC:$AC,"",0)</f>
        <v>153</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2876</v>
      </c>
      <c r="D240" s="249" t="s">
        <v>4808</v>
      </c>
      <c r="E240" s="249" t="s">
        <v>532</v>
      </c>
      <c r="F240" s="158">
        <f>_xlfn.XLOOKUP($B240,'CDS-B'!$AA:$AA,'CDS-B'!$AC:$AC,"",0)</f>
        <v>386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2877</v>
      </c>
      <c r="D241" s="249" t="s">
        <v>4809</v>
      </c>
      <c r="E241" s="249" t="s">
        <v>580</v>
      </c>
      <c r="F241" s="158">
        <f>_xlfn.XLOOKUP($B241,'CDS-B'!$AA:$AA,'CDS-B'!$AC:$AC,"",0)</f>
        <v>757</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2878</v>
      </c>
      <c r="D242" s="249" t="s">
        <v>4810</v>
      </c>
      <c r="E242" s="249" t="s">
        <v>530</v>
      </c>
      <c r="F242" s="158">
        <f>_xlfn.XLOOKUP($B242,'CDS-B'!$AA:$AA,'CDS-B'!$AC:$AC,"",0)</f>
        <v>0.38380281690140844</v>
      </c>
      <c r="G242" s="161" t="s">
        <v>331</v>
      </c>
      <c r="H242" s="161" t="s">
        <v>570</v>
      </c>
      <c r="I242" s="161" t="s">
        <v>571</v>
      </c>
      <c r="J242" s="161" t="s">
        <v>641</v>
      </c>
      <c r="K242" s="161" t="s">
        <v>646</v>
      </c>
      <c r="L242" s="161" t="s">
        <v>174</v>
      </c>
      <c r="M242" s="161" t="s">
        <v>174</v>
      </c>
      <c r="N242" s="161" t="s">
        <v>174</v>
      </c>
      <c r="O242" s="161" t="s">
        <v>3827</v>
      </c>
      <c r="P242" s="161"/>
      <c r="Q242" s="161"/>
    </row>
    <row r="243" spans="1:17">
      <c r="A243" s="249">
        <v>242</v>
      </c>
      <c r="B243" s="161" t="s">
        <v>675</v>
      </c>
      <c r="C243" s="249" t="s">
        <v>2879</v>
      </c>
      <c r="D243" s="249" t="s">
        <v>4811</v>
      </c>
      <c r="E243" s="249" t="s">
        <v>531</v>
      </c>
      <c r="F243" s="158">
        <f>_xlfn.XLOOKUP($B243,'CDS-B'!$AA:$AA,'CDS-B'!$AC:$AC,"",0)</f>
        <v>0.4358974358974359</v>
      </c>
      <c r="G243" s="161" t="s">
        <v>331</v>
      </c>
      <c r="H243" s="161" t="s">
        <v>570</v>
      </c>
      <c r="I243" s="161" t="s">
        <v>571</v>
      </c>
      <c r="J243" s="161" t="s">
        <v>641</v>
      </c>
      <c r="K243" s="161" t="s">
        <v>646</v>
      </c>
      <c r="L243" s="161" t="s">
        <v>174</v>
      </c>
      <c r="M243" s="161" t="s">
        <v>174</v>
      </c>
      <c r="N243" s="161" t="s">
        <v>174</v>
      </c>
      <c r="O243" s="161" t="s">
        <v>3827</v>
      </c>
      <c r="P243" s="161"/>
      <c r="Q243" s="161"/>
    </row>
    <row r="244" spans="1:17">
      <c r="A244" s="249">
        <v>243</v>
      </c>
      <c r="B244" s="161" t="s">
        <v>676</v>
      </c>
      <c r="C244" s="249" t="s">
        <v>2880</v>
      </c>
      <c r="D244" s="249" t="s">
        <v>4812</v>
      </c>
      <c r="E244" s="249" t="s">
        <v>532</v>
      </c>
      <c r="F244" s="158">
        <f>_xlfn.XLOOKUP($B244,'CDS-B'!$AA:$AA,'CDS-B'!$AC:$AC,"",0)</f>
        <v>0.5938461538461538</v>
      </c>
      <c r="G244" s="161" t="s">
        <v>331</v>
      </c>
      <c r="H244" s="161" t="s">
        <v>570</v>
      </c>
      <c r="I244" s="161" t="s">
        <v>571</v>
      </c>
      <c r="J244" s="161" t="s">
        <v>641</v>
      </c>
      <c r="K244" s="161" t="s">
        <v>646</v>
      </c>
      <c r="L244" s="161" t="s">
        <v>174</v>
      </c>
      <c r="M244" s="161" t="s">
        <v>174</v>
      </c>
      <c r="N244" s="161" t="s">
        <v>174</v>
      </c>
      <c r="O244" s="161" t="s">
        <v>3827</v>
      </c>
      <c r="P244" s="161"/>
      <c r="Q244" s="161"/>
    </row>
    <row r="245" spans="1:17">
      <c r="A245" s="249">
        <v>244</v>
      </c>
      <c r="B245" s="161" t="s">
        <v>677</v>
      </c>
      <c r="C245" s="249" t="s">
        <v>2881</v>
      </c>
      <c r="D245" s="249" t="s">
        <v>4813</v>
      </c>
      <c r="E245" s="249" t="s">
        <v>580</v>
      </c>
      <c r="F245" s="158">
        <f>_xlfn.XLOOKUP($B245,'CDS-B'!$AA:$AA,'CDS-B'!$AC:$AC,"",0)</f>
        <v>0.48247291268323772</v>
      </c>
      <c r="G245" s="161" t="s">
        <v>331</v>
      </c>
      <c r="H245" s="161" t="s">
        <v>570</v>
      </c>
      <c r="I245" s="161" t="s">
        <v>571</v>
      </c>
      <c r="J245" s="161" t="s">
        <v>641</v>
      </c>
      <c r="K245" s="161" t="s">
        <v>646</v>
      </c>
      <c r="L245" s="161" t="s">
        <v>174</v>
      </c>
      <c r="M245" s="161" t="s">
        <v>174</v>
      </c>
      <c r="N245" s="161" t="s">
        <v>174</v>
      </c>
      <c r="O245" s="161" t="s">
        <v>3827</v>
      </c>
      <c r="P245" s="161"/>
      <c r="Q245" s="161"/>
    </row>
    <row r="246" spans="1:17">
      <c r="A246" s="249">
        <v>245</v>
      </c>
      <c r="B246" s="161" t="s">
        <v>678</v>
      </c>
      <c r="C246" s="249" t="s">
        <v>2882</v>
      </c>
      <c r="D246" s="249" t="s">
        <v>4814</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2883</v>
      </c>
      <c r="D247" s="249" t="s">
        <v>4815</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2884</v>
      </c>
      <c r="D248" s="249" t="s">
        <v>4816</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2885</v>
      </c>
      <c r="D249" s="249" t="s">
        <v>4817</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2886</v>
      </c>
      <c r="D250" s="249" t="s">
        <v>4818</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2887</v>
      </c>
      <c r="D251" s="249" t="s">
        <v>4819</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3758</v>
      </c>
      <c r="Q251" s="158" t="s">
        <v>338</v>
      </c>
    </row>
    <row r="252" spans="1:17">
      <c r="A252" s="249">
        <v>251</v>
      </c>
      <c r="B252" s="158" t="s">
        <v>686</v>
      </c>
      <c r="C252" s="249" t="s">
        <v>2888</v>
      </c>
      <c r="D252" s="249" t="s">
        <v>4820</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3758</v>
      </c>
      <c r="Q252" s="158" t="s">
        <v>338</v>
      </c>
    </row>
    <row r="253" spans="1:17">
      <c r="A253" s="249">
        <v>252</v>
      </c>
      <c r="B253" s="158" t="s">
        <v>688</v>
      </c>
      <c r="C253" s="249" t="s">
        <v>2889</v>
      </c>
      <c r="D253" s="249" t="s">
        <v>4821</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3758</v>
      </c>
      <c r="Q253" s="158" t="s">
        <v>338</v>
      </c>
    </row>
    <row r="254" spans="1:17">
      <c r="A254" s="249">
        <v>253</v>
      </c>
      <c r="B254" s="158" t="s">
        <v>689</v>
      </c>
      <c r="C254" s="249" t="s">
        <v>2890</v>
      </c>
      <c r="D254" s="249" t="s">
        <v>4822</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3758</v>
      </c>
      <c r="Q254" s="158" t="s">
        <v>338</v>
      </c>
    </row>
    <row r="255" spans="1:17">
      <c r="A255" s="249">
        <v>254</v>
      </c>
      <c r="B255" s="158" t="s">
        <v>691</v>
      </c>
      <c r="C255" s="249" t="s">
        <v>2891</v>
      </c>
      <c r="D255" s="249" t="s">
        <v>4823</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3758</v>
      </c>
      <c r="Q255" s="158" t="s">
        <v>338</v>
      </c>
    </row>
    <row r="256" spans="1:17">
      <c r="A256" s="249">
        <v>255</v>
      </c>
      <c r="B256" s="158" t="s">
        <v>692</v>
      </c>
      <c r="C256" s="249" t="s">
        <v>2892</v>
      </c>
      <c r="D256" s="249" t="s">
        <v>4824</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3758</v>
      </c>
      <c r="Q256" s="158" t="s">
        <v>338</v>
      </c>
    </row>
    <row r="257" spans="1:17">
      <c r="A257" s="249">
        <v>256</v>
      </c>
      <c r="B257" s="158" t="s">
        <v>694</v>
      </c>
      <c r="C257" s="249" t="s">
        <v>2893</v>
      </c>
      <c r="D257" s="249" t="s">
        <v>4825</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3758</v>
      </c>
      <c r="Q257" s="158" t="s">
        <v>338</v>
      </c>
    </row>
    <row r="258" spans="1:17">
      <c r="A258" s="249">
        <v>257</v>
      </c>
      <c r="B258" s="158" t="s">
        <v>695</v>
      </c>
      <c r="C258" s="249" t="s">
        <v>2894</v>
      </c>
      <c r="D258" s="249" t="s">
        <v>4826</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3758</v>
      </c>
      <c r="Q258" s="158" t="s">
        <v>338</v>
      </c>
    </row>
    <row r="259" spans="1:17">
      <c r="A259" s="249">
        <v>258</v>
      </c>
      <c r="B259" s="158" t="s">
        <v>697</v>
      </c>
      <c r="C259" s="249" t="s">
        <v>2895</v>
      </c>
      <c r="D259" s="249" t="s">
        <v>4827</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3758</v>
      </c>
      <c r="Q259" s="158" t="s">
        <v>338</v>
      </c>
    </row>
    <row r="260" spans="1:17">
      <c r="A260" s="249">
        <v>259</v>
      </c>
      <c r="B260" s="158" t="s">
        <v>698</v>
      </c>
      <c r="C260" s="249" t="s">
        <v>2896</v>
      </c>
      <c r="D260" s="249" t="s">
        <v>4828</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3758</v>
      </c>
      <c r="Q260" s="158" t="s">
        <v>338</v>
      </c>
    </row>
    <row r="261" spans="1:17">
      <c r="A261" s="249">
        <v>260</v>
      </c>
      <c r="B261" s="158" t="s">
        <v>700</v>
      </c>
      <c r="C261" s="249" t="s">
        <v>2897</v>
      </c>
      <c r="D261" s="249" t="s">
        <v>4829</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3758</v>
      </c>
      <c r="Q261" s="158" t="s">
        <v>338</v>
      </c>
    </row>
    <row r="262" spans="1:17">
      <c r="A262" s="249">
        <v>261</v>
      </c>
      <c r="B262" s="158" t="s">
        <v>701</v>
      </c>
      <c r="C262" s="249" t="s">
        <v>2898</v>
      </c>
      <c r="D262" s="249" t="s">
        <v>4830</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3758</v>
      </c>
      <c r="Q262" s="158" t="s">
        <v>338</v>
      </c>
    </row>
    <row r="263" spans="1:17">
      <c r="A263" s="249">
        <v>262</v>
      </c>
      <c r="B263" s="158" t="s">
        <v>703</v>
      </c>
      <c r="C263" s="249" t="s">
        <v>2899</v>
      </c>
      <c r="D263" s="249" t="s">
        <v>4831</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3758</v>
      </c>
      <c r="Q263" s="158" t="s">
        <v>338</v>
      </c>
    </row>
    <row r="264" spans="1:17">
      <c r="A264" s="249">
        <v>263</v>
      </c>
      <c r="B264" s="158" t="s">
        <v>704</v>
      </c>
      <c r="C264" s="249" t="s">
        <v>2900</v>
      </c>
      <c r="D264" s="249" t="s">
        <v>4832</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3758</v>
      </c>
      <c r="Q264" s="158" t="s">
        <v>338</v>
      </c>
    </row>
    <row r="265" spans="1:17">
      <c r="A265" s="249">
        <v>264</v>
      </c>
      <c r="B265" s="158" t="s">
        <v>706</v>
      </c>
      <c r="C265" s="249" t="s">
        <v>2901</v>
      </c>
      <c r="D265" s="249" t="s">
        <v>4833</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3758</v>
      </c>
      <c r="Q265" s="158" t="s">
        <v>338</v>
      </c>
    </row>
    <row r="266" spans="1:17">
      <c r="A266" s="249">
        <v>265</v>
      </c>
      <c r="B266" s="158" t="s">
        <v>707</v>
      </c>
      <c r="C266" s="161" t="s">
        <v>4959</v>
      </c>
      <c r="D266" s="249" t="s">
        <v>4961</v>
      </c>
      <c r="E266" s="249" t="s">
        <v>3739</v>
      </c>
      <c r="F266" s="158">
        <f>_xlfn.XLOOKUP($B266,'CDS-B'!$AA:$AA,'CDS-B'!$AC:$AC,"",0)</f>
        <v>1365</v>
      </c>
      <c r="G266" s="158" t="s">
        <v>331</v>
      </c>
      <c r="H266" s="158" t="s">
        <v>708</v>
      </c>
      <c r="I266" s="158" t="s">
        <v>333</v>
      </c>
      <c r="J266" s="158" t="s">
        <v>334</v>
      </c>
      <c r="K266" s="158" t="s">
        <v>709</v>
      </c>
      <c r="L266" s="158" t="s">
        <v>174</v>
      </c>
      <c r="M266" s="158" t="s">
        <v>336</v>
      </c>
      <c r="N266" s="158" t="s">
        <v>174</v>
      </c>
      <c r="O266" s="158" t="s">
        <v>338</v>
      </c>
      <c r="P266" s="158" t="s">
        <v>3758</v>
      </c>
      <c r="Q266" s="158" t="s">
        <v>338</v>
      </c>
    </row>
    <row r="267" spans="1:17">
      <c r="A267" s="249">
        <v>266</v>
      </c>
      <c r="B267" s="158" t="s">
        <v>710</v>
      </c>
      <c r="C267" s="161" t="s">
        <v>4960</v>
      </c>
      <c r="D267" s="249" t="s">
        <v>4962</v>
      </c>
      <c r="E267" s="249" t="s">
        <v>4957</v>
      </c>
      <c r="F267" s="158">
        <f>_xlfn.XLOOKUP($B267,'CDS-B'!$AA:$AA,'CDS-B'!$AC:$AC,"",0)</f>
        <v>1062</v>
      </c>
      <c r="G267" s="158" t="s">
        <v>331</v>
      </c>
      <c r="H267" s="158" t="s">
        <v>708</v>
      </c>
      <c r="I267" s="158" t="s">
        <v>333</v>
      </c>
      <c r="J267" s="158" t="s">
        <v>334</v>
      </c>
      <c r="K267" s="158" t="s">
        <v>709</v>
      </c>
      <c r="L267" s="158" t="s">
        <v>174</v>
      </c>
      <c r="M267" s="158" t="s">
        <v>336</v>
      </c>
      <c r="N267" s="158" t="s">
        <v>174</v>
      </c>
      <c r="O267" s="158" t="s">
        <v>338</v>
      </c>
      <c r="P267" s="158" t="s">
        <v>3758</v>
      </c>
      <c r="Q267" s="158" t="s">
        <v>338</v>
      </c>
    </row>
    <row r="268" spans="1:17">
      <c r="A268" s="249">
        <v>267</v>
      </c>
      <c r="B268" s="158" t="s">
        <v>711</v>
      </c>
      <c r="C268" s="161" t="s">
        <v>2902</v>
      </c>
      <c r="D268" s="249" t="s">
        <v>4834</v>
      </c>
      <c r="E268" s="249" t="s">
        <v>4958</v>
      </c>
      <c r="F268" s="277">
        <f>_xlfn.XLOOKUP($B268,'CDS-B'!$AA:$AA,'CDS-B'!$AC:$AC,"",0)</f>
        <v>0.77802197802197803</v>
      </c>
      <c r="G268" s="158" t="s">
        <v>331</v>
      </c>
      <c r="H268" s="158" t="s">
        <v>708</v>
      </c>
      <c r="I268" s="158" t="s">
        <v>333</v>
      </c>
      <c r="J268" s="158" t="s">
        <v>334</v>
      </c>
      <c r="K268" s="158" t="s">
        <v>709</v>
      </c>
      <c r="L268" s="158" t="s">
        <v>174</v>
      </c>
      <c r="M268" s="158" t="s">
        <v>336</v>
      </c>
      <c r="N268" s="158" t="s">
        <v>174</v>
      </c>
      <c r="O268" s="158" t="s">
        <v>3827</v>
      </c>
      <c r="P268" s="158" t="s">
        <v>3758</v>
      </c>
      <c r="Q268" s="158" t="s">
        <v>338</v>
      </c>
    </row>
    <row r="269" spans="1:17">
      <c r="A269" s="249">
        <v>268</v>
      </c>
      <c r="B269" s="24" t="s">
        <v>714</v>
      </c>
      <c r="C269" s="249" t="s">
        <v>2903</v>
      </c>
      <c r="D269" s="249" t="s">
        <v>3956</v>
      </c>
      <c r="E269" s="24" t="s">
        <v>3802</v>
      </c>
      <c r="F269" s="161">
        <f>_xlfn.XLOOKUP($B269,'CDS-C'!$AA:$AA,'CDS-C'!$AC:$AC,"",0)</f>
        <v>4598</v>
      </c>
      <c r="G269" s="158" t="s">
        <v>715</v>
      </c>
      <c r="H269" s="158" t="s">
        <v>716</v>
      </c>
      <c r="I269" s="158" t="s">
        <v>717</v>
      </c>
      <c r="J269" s="158" t="s">
        <v>334</v>
      </c>
      <c r="K269" s="158" t="s">
        <v>335</v>
      </c>
      <c r="L269" s="158" t="s">
        <v>174</v>
      </c>
      <c r="M269" s="158" t="s">
        <v>174</v>
      </c>
      <c r="N269" s="158" t="s">
        <v>3758</v>
      </c>
      <c r="O269" s="158" t="s">
        <v>338</v>
      </c>
    </row>
    <row r="270" spans="1:17">
      <c r="A270" s="249">
        <v>269</v>
      </c>
      <c r="B270" s="24" t="s">
        <v>720</v>
      </c>
      <c r="C270" s="249" t="s">
        <v>2904</v>
      </c>
      <c r="D270" s="249" t="s">
        <v>3957</v>
      </c>
      <c r="E270" s="24" t="s">
        <v>3780</v>
      </c>
      <c r="F270" s="158">
        <f>_xlfn.XLOOKUP($B270,'CDS-C'!$AA:$AA,'CDS-C'!$AC:$AC,"",0)</f>
        <v>6988</v>
      </c>
      <c r="G270" s="158" t="s">
        <v>715</v>
      </c>
      <c r="H270" s="158" t="s">
        <v>716</v>
      </c>
      <c r="I270" s="158" t="s">
        <v>717</v>
      </c>
      <c r="J270" s="158" t="s">
        <v>334</v>
      </c>
      <c r="K270" s="158" t="s">
        <v>335</v>
      </c>
      <c r="L270" s="158" t="s">
        <v>174</v>
      </c>
      <c r="M270" s="158" t="s">
        <v>174</v>
      </c>
      <c r="N270" s="158" t="s">
        <v>3761</v>
      </c>
      <c r="O270" s="158" t="s">
        <v>338</v>
      </c>
    </row>
    <row r="271" spans="1:17">
      <c r="A271" s="249">
        <v>270</v>
      </c>
      <c r="B271" s="24" t="s">
        <v>721</v>
      </c>
      <c r="C271" s="249" t="s">
        <v>2905</v>
      </c>
      <c r="D271" s="249" t="s">
        <v>4944</v>
      </c>
      <c r="E271" s="24" t="s">
        <v>4917</v>
      </c>
      <c r="F271" s="158">
        <f>_xlfn.XLOOKUP($B271,'CDS-C'!$AA:$AA,'CDS-C'!$AC:$AC,"",0)</f>
        <v>0</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2906</v>
      </c>
      <c r="D272" s="249" t="s">
        <v>3958</v>
      </c>
      <c r="E272" s="24" t="s">
        <v>3803</v>
      </c>
      <c r="F272" s="158">
        <f>_xlfn.XLOOKUP($B272,'CDS-C'!$AA:$AA,'CDS-C'!$AC:$AC,"",0)</f>
        <v>3464</v>
      </c>
      <c r="G272" s="158" t="s">
        <v>715</v>
      </c>
      <c r="H272" s="158" t="s">
        <v>716</v>
      </c>
      <c r="I272" s="158" t="s">
        <v>724</v>
      </c>
      <c r="J272" s="158" t="s">
        <v>334</v>
      </c>
      <c r="K272" s="158" t="s">
        <v>335</v>
      </c>
      <c r="L272" s="158" t="s">
        <v>174</v>
      </c>
      <c r="M272" s="158" t="s">
        <v>174</v>
      </c>
      <c r="N272" s="158" t="s">
        <v>3758</v>
      </c>
      <c r="O272" s="158" t="s">
        <v>338</v>
      </c>
    </row>
    <row r="273" spans="1:15">
      <c r="A273" s="249">
        <v>272</v>
      </c>
      <c r="B273" s="24" t="s">
        <v>726</v>
      </c>
      <c r="C273" s="249" t="s">
        <v>2907</v>
      </c>
      <c r="D273" s="249" t="s">
        <v>3959</v>
      </c>
      <c r="E273" s="24" t="s">
        <v>3781</v>
      </c>
      <c r="F273" s="158">
        <f>_xlfn.XLOOKUP($B273,'CDS-C'!$AA:$AA,'CDS-C'!$AC:$AC,"",0)</f>
        <v>5623</v>
      </c>
      <c r="G273" s="158" t="s">
        <v>715</v>
      </c>
      <c r="H273" s="158" t="s">
        <v>716</v>
      </c>
      <c r="I273" s="158" t="s">
        <v>724</v>
      </c>
      <c r="J273" s="158" t="s">
        <v>334</v>
      </c>
      <c r="K273" s="158" t="s">
        <v>335</v>
      </c>
      <c r="L273" s="158" t="s">
        <v>174</v>
      </c>
      <c r="M273" s="158" t="s">
        <v>174</v>
      </c>
      <c r="N273" s="158" t="s">
        <v>3761</v>
      </c>
      <c r="O273" s="158" t="s">
        <v>338</v>
      </c>
    </row>
    <row r="274" spans="1:15">
      <c r="A274" s="249">
        <v>273</v>
      </c>
      <c r="B274" s="24" t="s">
        <v>727</v>
      </c>
      <c r="C274" s="249" t="s">
        <v>2908</v>
      </c>
      <c r="D274" s="249" t="s">
        <v>4945</v>
      </c>
      <c r="E274" s="24" t="s">
        <v>4918</v>
      </c>
      <c r="F274" s="158">
        <f>_xlfn.XLOOKUP($B274,'CDS-C'!$AA:$AA,'CDS-C'!$AC:$AC,"",0)</f>
        <v>0</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2909</v>
      </c>
      <c r="D275" s="249" t="s">
        <v>3960</v>
      </c>
      <c r="E275" s="24" t="s">
        <v>3804</v>
      </c>
      <c r="F275" s="158">
        <f>_xlfn.XLOOKUP($B275,'CDS-C'!$AA:$AA,'CDS-C'!$AC:$AC,"",0)</f>
        <v>477</v>
      </c>
      <c r="G275" s="158" t="s">
        <v>715</v>
      </c>
      <c r="H275" s="158" t="s">
        <v>716</v>
      </c>
      <c r="I275" s="158" t="s">
        <v>730</v>
      </c>
      <c r="J275" s="158" t="s">
        <v>334</v>
      </c>
      <c r="K275" s="158" t="s">
        <v>335</v>
      </c>
      <c r="L275" s="158" t="s">
        <v>174</v>
      </c>
      <c r="M275" s="158" t="s">
        <v>174</v>
      </c>
      <c r="N275" s="158" t="s">
        <v>3758</v>
      </c>
      <c r="O275" s="158" t="s">
        <v>338</v>
      </c>
    </row>
    <row r="276" spans="1:15">
      <c r="A276" s="249">
        <v>275</v>
      </c>
      <c r="B276" s="24" t="s">
        <v>731</v>
      </c>
      <c r="C276" s="249" t="s">
        <v>2910</v>
      </c>
      <c r="D276" s="249" t="s">
        <v>3961</v>
      </c>
      <c r="E276" s="24" t="s">
        <v>3782</v>
      </c>
      <c r="F276" s="158">
        <f>_xlfn.XLOOKUP($B276,'CDS-C'!$AA:$AA,'CDS-C'!$AC:$AC,"",0)</f>
        <v>859</v>
      </c>
      <c r="G276" s="158" t="s">
        <v>715</v>
      </c>
      <c r="H276" s="158" t="s">
        <v>716</v>
      </c>
      <c r="I276" s="158" t="s">
        <v>730</v>
      </c>
      <c r="J276" s="158" t="s">
        <v>334</v>
      </c>
      <c r="K276" s="158" t="s">
        <v>335</v>
      </c>
      <c r="L276" s="158" t="s">
        <v>174</v>
      </c>
      <c r="M276" s="158" t="s">
        <v>174</v>
      </c>
      <c r="N276" s="158" t="s">
        <v>3761</v>
      </c>
      <c r="O276" s="158" t="s">
        <v>338</v>
      </c>
    </row>
    <row r="277" spans="1:15">
      <c r="A277" s="249">
        <v>276</v>
      </c>
      <c r="B277" s="24" t="s">
        <v>732</v>
      </c>
      <c r="C277" s="249" t="s">
        <v>2911</v>
      </c>
      <c r="D277" s="249" t="s">
        <v>4946</v>
      </c>
      <c r="E277" s="24" t="s">
        <v>4919</v>
      </c>
      <c r="F277" s="158">
        <f>_xlfn.XLOOKUP($B277,'CDS-C'!$AA:$AA,'CDS-C'!$AC:$AC,"",0)</f>
        <v>0</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2912</v>
      </c>
      <c r="D278" s="249" t="s">
        <v>3962</v>
      </c>
      <c r="E278" s="24" t="s">
        <v>3805</v>
      </c>
      <c r="F278" s="158">
        <f>_xlfn.XLOOKUP($B278,'CDS-C'!$AA:$AA,'CDS-C'!$AC:$AC,"",0)</f>
        <v>471</v>
      </c>
      <c r="G278" s="158" t="s">
        <v>715</v>
      </c>
      <c r="H278" s="158" t="s">
        <v>716</v>
      </c>
      <c r="I278" s="158" t="s">
        <v>730</v>
      </c>
      <c r="J278" s="158" t="s">
        <v>334</v>
      </c>
      <c r="K278" s="158" t="s">
        <v>335</v>
      </c>
      <c r="L278" s="158" t="s">
        <v>174</v>
      </c>
      <c r="M278" s="158" t="s">
        <v>174</v>
      </c>
      <c r="N278" s="158" t="s">
        <v>3758</v>
      </c>
      <c r="O278" s="158" t="s">
        <v>338</v>
      </c>
    </row>
    <row r="279" spans="1:15">
      <c r="A279" s="249">
        <v>278</v>
      </c>
      <c r="B279" s="24" t="s">
        <v>734</v>
      </c>
      <c r="C279" s="249" t="s">
        <v>2913</v>
      </c>
      <c r="D279" s="249" t="s">
        <v>3963</v>
      </c>
      <c r="E279" s="24" t="s">
        <v>3806</v>
      </c>
      <c r="F279" s="158">
        <f>_xlfn.XLOOKUP($B279,'CDS-C'!$AA:$AA,'CDS-C'!$AC:$AC,"",0)</f>
        <v>6</v>
      </c>
      <c r="G279" s="158" t="s">
        <v>715</v>
      </c>
      <c r="H279" s="158" t="s">
        <v>716</v>
      </c>
      <c r="I279" s="158" t="s">
        <v>730</v>
      </c>
      <c r="J279" s="158" t="s">
        <v>334</v>
      </c>
      <c r="K279" s="158" t="s">
        <v>335</v>
      </c>
      <c r="L279" s="158" t="s">
        <v>174</v>
      </c>
      <c r="M279" s="158" t="s">
        <v>352</v>
      </c>
      <c r="N279" s="158" t="s">
        <v>3758</v>
      </c>
      <c r="O279" s="158" t="s">
        <v>338</v>
      </c>
    </row>
    <row r="280" spans="1:15">
      <c r="A280" s="249">
        <v>279</v>
      </c>
      <c r="B280" s="24" t="s">
        <v>735</v>
      </c>
      <c r="C280" s="249" t="s">
        <v>2914</v>
      </c>
      <c r="D280" s="249" t="s">
        <v>3964</v>
      </c>
      <c r="E280" s="24" t="s">
        <v>3783</v>
      </c>
      <c r="F280" s="158">
        <f>_xlfn.XLOOKUP($B280,'CDS-C'!$AA:$AA,'CDS-C'!$AC:$AC,"",0)</f>
        <v>855</v>
      </c>
      <c r="G280" s="158" t="s">
        <v>715</v>
      </c>
      <c r="H280" s="158" t="s">
        <v>716</v>
      </c>
      <c r="I280" s="158" t="s">
        <v>730</v>
      </c>
      <c r="J280" s="158" t="s">
        <v>334</v>
      </c>
      <c r="K280" s="158" t="s">
        <v>335</v>
      </c>
      <c r="L280" s="158" t="s">
        <v>174</v>
      </c>
      <c r="M280" s="158" t="s">
        <v>336</v>
      </c>
      <c r="N280" s="158" t="s">
        <v>3761</v>
      </c>
      <c r="O280" s="158" t="s">
        <v>338</v>
      </c>
    </row>
    <row r="281" spans="1:15">
      <c r="A281" s="249">
        <v>280</v>
      </c>
      <c r="B281" s="24" t="s">
        <v>736</v>
      </c>
      <c r="C281" s="249" t="s">
        <v>2915</v>
      </c>
      <c r="D281" s="249" t="s">
        <v>3965</v>
      </c>
      <c r="E281" s="24" t="s">
        <v>3784</v>
      </c>
      <c r="F281" s="158">
        <f>_xlfn.XLOOKUP($B281,'CDS-C'!$AA:$AA,'CDS-C'!$AC:$AC,"",0)</f>
        <v>4</v>
      </c>
      <c r="G281" s="158" t="s">
        <v>715</v>
      </c>
      <c r="H281" s="158" t="s">
        <v>716</v>
      </c>
      <c r="I281" s="158" t="s">
        <v>730</v>
      </c>
      <c r="J281" s="158" t="s">
        <v>334</v>
      </c>
      <c r="K281" s="158" t="s">
        <v>335</v>
      </c>
      <c r="L281" s="158" t="s">
        <v>174</v>
      </c>
      <c r="M281" s="158" t="s">
        <v>352</v>
      </c>
      <c r="N281" s="158" t="s">
        <v>3761</v>
      </c>
      <c r="O281" s="158" t="s">
        <v>338</v>
      </c>
    </row>
    <row r="282" spans="1:15">
      <c r="A282" s="249">
        <v>281</v>
      </c>
      <c r="B282" s="24" t="s">
        <v>738</v>
      </c>
      <c r="C282" s="249" t="s">
        <v>2916</v>
      </c>
      <c r="D282" s="249" t="s">
        <v>4947</v>
      </c>
      <c r="E282" s="24" t="s">
        <v>4920</v>
      </c>
      <c r="F282" s="158">
        <f>_xlfn.XLOOKUP($B282,'CDS-C'!$AA:$AA,'CDS-C'!$AC:$AC,"",0)</f>
        <v>0</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2917</v>
      </c>
      <c r="D283" s="249" t="s">
        <v>4948</v>
      </c>
      <c r="E283" s="24" t="s">
        <v>4921</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2918</v>
      </c>
      <c r="D284" s="249" t="s">
        <v>3966</v>
      </c>
      <c r="E284" s="24" t="s">
        <v>741</v>
      </c>
      <c r="F284" s="158">
        <f>_xlfn.XLOOKUP($B284,'CDS-C'!$AA:$AA,'CDS-C'!$AC:$AC,"",0)</f>
        <v>11586</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2919</v>
      </c>
      <c r="D285" s="249" t="s">
        <v>3967</v>
      </c>
      <c r="E285" s="24" t="s">
        <v>743</v>
      </c>
      <c r="F285" s="158">
        <f>_xlfn.XLOOKUP($B285,'CDS-C'!$AA:$AA,'CDS-C'!$AC:$AC,"",0)</f>
        <v>9087</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2920</v>
      </c>
      <c r="D286" s="249" t="s">
        <v>3968</v>
      </c>
      <c r="E286" s="24" t="s">
        <v>745</v>
      </c>
      <c r="F286" s="158">
        <f>_xlfn.XLOOKUP($B286,'CDS-C'!$AA:$AA,'CDS-C'!$AC:$AC,"",0)</f>
        <v>1336</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2921</v>
      </c>
      <c r="D287" s="249" t="s">
        <v>3969</v>
      </c>
      <c r="E287" s="24" t="s">
        <v>748</v>
      </c>
      <c r="F287" s="158">
        <f>_xlfn.XLOOKUP($B287,'CDS-C'!$AA:$AA,'CDS-C'!$AC:$AC,"",0)</f>
        <v>9532</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2922</v>
      </c>
      <c r="D288" s="249" t="s">
        <v>3970</v>
      </c>
      <c r="E288" s="24" t="s">
        <v>751</v>
      </c>
      <c r="F288" s="158">
        <f>_xlfn.XLOOKUP($B288,'CDS-C'!$AA:$AA,'CDS-C'!$AC:$AC,"",0)</f>
        <v>7650</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2923</v>
      </c>
      <c r="D289" s="249" t="s">
        <v>3971</v>
      </c>
      <c r="E289" s="24" t="s">
        <v>753</v>
      </c>
      <c r="F289" s="158">
        <f>_xlfn.XLOOKUP($B289,'CDS-C'!$AA:$AA,'CDS-C'!$AC:$AC,"",0)</f>
        <v>1231</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2924</v>
      </c>
      <c r="D290" s="249" t="s">
        <v>3972</v>
      </c>
      <c r="E290" s="24" t="s">
        <v>748</v>
      </c>
      <c r="F290" s="158">
        <f>_xlfn.XLOOKUP($B290,'CDS-C'!$AA:$AA,'CDS-C'!$AC:$AC,"",0)</f>
        <v>496</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2925</v>
      </c>
      <c r="D291" s="249" t="s">
        <v>3973</v>
      </c>
      <c r="E291" s="24" t="s">
        <v>751</v>
      </c>
      <c r="F291" s="158">
        <f>_xlfn.XLOOKUP($B291,'CDS-C'!$AA:$AA,'CDS-C'!$AC:$AC,"",0)</f>
        <v>344</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2926</v>
      </c>
      <c r="D292" s="249" t="s">
        <v>3974</v>
      </c>
      <c r="E292" s="24" t="s">
        <v>753</v>
      </c>
      <c r="F292" s="158">
        <f>_xlfn.XLOOKUP($B292,'CDS-C'!$AA:$AA,'CDS-C'!$AC:$AC,"",0)</f>
        <v>36</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2927</v>
      </c>
      <c r="D293" s="249" t="s">
        <v>3975</v>
      </c>
      <c r="E293" s="24" t="s">
        <v>748</v>
      </c>
      <c r="F293" s="158">
        <f>_xlfn.XLOOKUP($B293,'CDS-C'!$AA:$AA,'CDS-C'!$AC:$AC,"",0)</f>
        <v>1558</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2928</v>
      </c>
      <c r="D294" s="249" t="s">
        <v>3976</v>
      </c>
      <c r="E294" s="24" t="s">
        <v>751</v>
      </c>
      <c r="F294" s="158">
        <f>_xlfn.XLOOKUP($B294,'CDS-C'!$AA:$AA,'CDS-C'!$AC:$AC,"",0)</f>
        <v>1093</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2929</v>
      </c>
      <c r="D295" s="249" t="s">
        <v>3977</v>
      </c>
      <c r="E295" s="24" t="s">
        <v>753</v>
      </c>
      <c r="F295" s="158">
        <f>_xlfn.XLOOKUP($B295,'CDS-C'!$AA:$AA,'CDS-C'!$AC:$AC,"",0)</f>
        <v>69</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2930</v>
      </c>
      <c r="D296" s="249" t="s">
        <v>3978</v>
      </c>
      <c r="E296" s="158" t="s">
        <v>748</v>
      </c>
      <c r="F296" s="158">
        <f>_xlfn.XLOOKUP($B296,'CDS-C'!$AA:$AA,'CDS-C'!$AC:$AC,"",0)</f>
        <v>0</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2931</v>
      </c>
      <c r="D297" s="249" t="s">
        <v>3979</v>
      </c>
      <c r="E297" s="24" t="s">
        <v>751</v>
      </c>
      <c r="F297" s="158">
        <f>_xlfn.XLOOKUP($B297,'CDS-C'!$AA:$AA,'CDS-C'!$AC:$AC,"",0)</f>
        <v>0</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2932</v>
      </c>
      <c r="D298" s="249" t="s">
        <v>3980</v>
      </c>
      <c r="E298" s="24" t="s">
        <v>753</v>
      </c>
      <c r="F298" s="158">
        <f>_xlfn.XLOOKUP($B298,'CDS-C'!$AA:$AA,'CDS-C'!$AC:$AC,"",0)</f>
        <v>0</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2933</v>
      </c>
      <c r="D299" s="249" t="s">
        <v>3981</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2934</v>
      </c>
      <c r="D300" s="249" t="s">
        <v>3982</v>
      </c>
      <c r="E300" s="24" t="s">
        <v>771</v>
      </c>
      <c r="F300" s="158" t="str">
        <f>_xlfn.XLOOKUP($B300,'CDS-C'!$AA:$AA,'CDS-C'!$AC:$AC,"",0)</f>
        <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2935</v>
      </c>
      <c r="D301" s="249" t="s">
        <v>3983</v>
      </c>
      <c r="E301" s="24" t="s">
        <v>773</v>
      </c>
      <c r="F301" s="158" t="str">
        <f>_xlfn.XLOOKUP($B301,'CDS-C'!$AA:$AA,'CDS-C'!$AC:$AC,"",0)</f>
        <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2936</v>
      </c>
      <c r="D302" s="249" t="s">
        <v>3984</v>
      </c>
      <c r="E302" s="24" t="s">
        <v>776</v>
      </c>
      <c r="F302" s="158" t="str">
        <f>_xlfn.XLOOKUP($B302,'CDS-C'!$AA:$AA,'CDS-C'!$AC:$AC,"",0)</f>
        <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2937</v>
      </c>
      <c r="D303" s="249" t="s">
        <v>3985</v>
      </c>
      <c r="E303" s="24" t="s">
        <v>778</v>
      </c>
      <c r="F303" s="158" t="str">
        <f>_xlfn.XLOOKUP($B303,'CDS-C'!$AA:$AA,'CDS-C'!$AC:$AC,"",0)</f>
        <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2938</v>
      </c>
      <c r="D304" s="249" t="s">
        <v>3986</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2939</v>
      </c>
      <c r="D305" s="249" t="s">
        <v>3987</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2940</v>
      </c>
      <c r="D306" s="249" t="s">
        <v>3988</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2941</v>
      </c>
      <c r="D307" s="249" t="s">
        <v>3989</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2942</v>
      </c>
      <c r="D308" s="249" t="s">
        <v>3990</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2943</v>
      </c>
      <c r="D309" s="249" t="s">
        <v>3991</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2944</v>
      </c>
      <c r="D310" s="249" t="s">
        <v>3992</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2945</v>
      </c>
      <c r="D311" s="249" t="s">
        <v>3993</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2946</v>
      </c>
      <c r="D312" s="249" t="s">
        <v>3994</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2947</v>
      </c>
      <c r="D313" s="249" t="s">
        <v>3995</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2948</v>
      </c>
      <c r="D314" s="249" t="s">
        <v>3996</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2949</v>
      </c>
      <c r="D315" s="249" t="s">
        <v>3997</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2950</v>
      </c>
      <c r="D316" s="249" t="s">
        <v>3998</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2951</v>
      </c>
      <c r="D317" s="249" t="s">
        <v>3999</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2952</v>
      </c>
      <c r="D318" s="249" t="s">
        <v>4000</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2953</v>
      </c>
      <c r="D319" s="249" t="s">
        <v>4001</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2954</v>
      </c>
      <c r="D320" s="249" t="s">
        <v>4002</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2955</v>
      </c>
      <c r="D321" s="249" t="s">
        <v>4003</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2956</v>
      </c>
      <c r="D322" s="249" t="s">
        <v>4004</v>
      </c>
      <c r="E322" s="24" t="s">
        <v>799</v>
      </c>
      <c r="F322" s="158">
        <f>_xlfn.XLOOKUP($B322,'CDS-C'!$AA:$AA,'CDS-C'!$AC:$AC,"",0)</f>
        <v>3</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2957</v>
      </c>
      <c r="D323" s="249" t="s">
        <v>4005</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2958</v>
      </c>
      <c r="D324" s="249" t="s">
        <v>4006</v>
      </c>
      <c r="E324" s="24" t="s">
        <v>803</v>
      </c>
      <c r="F324" s="158" t="str">
        <f>_xlfn.XLOOKUP($B324,'CDS-C'!$AA:$AA,'CDS-C'!$AC:$AC,"",0)</f>
        <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2959</v>
      </c>
      <c r="D325" s="249" t="s">
        <v>4007</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2960</v>
      </c>
      <c r="D326" s="249" t="s">
        <v>4008</v>
      </c>
      <c r="E326" s="24" t="s">
        <v>807</v>
      </c>
      <c r="F326" s="158">
        <f>_xlfn.XLOOKUP($B326,'CDS-C'!$AA:$AA,'CDS-C'!$AC:$AC,"",0)</f>
        <v>3</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2961</v>
      </c>
      <c r="D327" s="249" t="s">
        <v>4009</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2962</v>
      </c>
      <c r="D328" s="249" t="s">
        <v>4010</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2963</v>
      </c>
      <c r="D329" s="249" t="s">
        <v>4011</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2964</v>
      </c>
      <c r="D330" s="249" t="s">
        <v>4012</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2965</v>
      </c>
      <c r="D331" s="249" t="s">
        <v>4013</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2966</v>
      </c>
      <c r="D332" s="249" t="s">
        <v>4016</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2967</v>
      </c>
      <c r="D333" s="249" t="s">
        <v>4014</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2968</v>
      </c>
      <c r="D334" s="249" t="s">
        <v>4015</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2969</v>
      </c>
      <c r="D335" s="249" t="s">
        <v>4854</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2970</v>
      </c>
      <c r="D336" s="249" t="s">
        <v>4017</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2971</v>
      </c>
      <c r="D337" s="249" t="s">
        <v>4018</v>
      </c>
      <c r="E337" s="24" t="s">
        <v>854</v>
      </c>
      <c r="F337" s="158" t="str">
        <f>_xlfn.XLOOKUP($B337,'CDS-C'!$AA:$AA,'CDS-C'!$AC:$AC,"",0)</f>
        <v>Not Considered</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2972</v>
      </c>
      <c r="D338" s="249" t="s">
        <v>4019</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2973</v>
      </c>
      <c r="D339" s="249" t="s">
        <v>4020</v>
      </c>
      <c r="E339" s="24" t="s">
        <v>860</v>
      </c>
      <c r="F339" s="158" t="str">
        <f>_xlfn.XLOOKUP($B339,'CDS-C'!$AA:$AA,'CDS-C'!$AC:$AC,"",0)</f>
        <v>Not 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2974</v>
      </c>
      <c r="D340" s="249" t="s">
        <v>4021</v>
      </c>
      <c r="E340" s="24" t="s">
        <v>862</v>
      </c>
      <c r="F340" s="158" t="str">
        <f>_xlfn.XLOOKUP($B340,'CDS-C'!$AA:$AA,'CDS-C'!$AC:$AC,"",0)</f>
        <v>Not Considered</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2975</v>
      </c>
      <c r="D341" s="249" t="s">
        <v>4022</v>
      </c>
      <c r="E341" s="24" t="s">
        <v>865</v>
      </c>
      <c r="F341" s="158" t="str">
        <f>_xlfn.XLOOKUP($B341,'CDS-C'!$AA:$AA,'CDS-C'!$AC:$AC,"",0)</f>
        <v>Not Considered</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2976</v>
      </c>
      <c r="D342" s="249" t="s">
        <v>4023</v>
      </c>
      <c r="E342" s="24" t="s">
        <v>868</v>
      </c>
      <c r="F342" s="158" t="str">
        <f>_xlfn.XLOOKUP($B342,'CDS-C'!$AA:$AA,'CDS-C'!$AC:$AC,"",0)</f>
        <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2977</v>
      </c>
      <c r="D343" s="249" t="s">
        <v>4024</v>
      </c>
      <c r="E343" s="24" t="s">
        <v>872</v>
      </c>
      <c r="F343" s="158" t="str">
        <f>_xlfn.XLOOKUP($B343,'CDS-C'!$AA:$AA,'CDS-C'!$AC:$AC,"",0)</f>
        <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2978</v>
      </c>
      <c r="D344" s="249" t="s">
        <v>4025</v>
      </c>
      <c r="E344" s="24" t="s">
        <v>875</v>
      </c>
      <c r="F344" s="158" t="str">
        <f>_xlfn.XLOOKUP($B344,'CDS-C'!$AA:$AA,'CDS-C'!$AC:$AC,"",0)</f>
        <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2979</v>
      </c>
      <c r="D345" s="249" t="s">
        <v>4026</v>
      </c>
      <c r="E345" s="24" t="s">
        <v>877</v>
      </c>
      <c r="F345" s="158" t="str">
        <f>_xlfn.XLOOKUP($B345,'CDS-C'!$AA:$AA,'CDS-C'!$AC:$AC,"",0)</f>
        <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2980</v>
      </c>
      <c r="D346" s="249" t="s">
        <v>4027</v>
      </c>
      <c r="E346" s="24" t="s">
        <v>881</v>
      </c>
      <c r="F346" s="158" t="str">
        <f>_xlfn.XLOOKUP($B346,'CDS-C'!$AA:$AA,'CDS-C'!$AC:$AC,"",0)</f>
        <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2981</v>
      </c>
      <c r="D347" s="249" t="s">
        <v>4028</v>
      </c>
      <c r="E347" s="24" t="s">
        <v>886</v>
      </c>
      <c r="F347" s="158" t="str">
        <f>_xlfn.XLOOKUP($B347,'CDS-C'!$AA:$AA,'CDS-C'!$AC:$AC,"",0)</f>
        <v>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2982</v>
      </c>
      <c r="D348" s="249" t="s">
        <v>4029</v>
      </c>
      <c r="E348" s="24" t="s">
        <v>888</v>
      </c>
      <c r="F348" s="158" t="str">
        <f>_xlfn.XLOOKUP($B348,'CDS-C'!$AA:$AA,'CDS-C'!$AC:$AC,"",0)</f>
        <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2983</v>
      </c>
      <c r="D349" s="249" t="s">
        <v>4030</v>
      </c>
      <c r="E349" s="24" t="s">
        <v>890</v>
      </c>
      <c r="F349" s="158" t="str">
        <f>_xlfn.XLOOKUP($B349,'CDS-C'!$AA:$AA,'CDS-C'!$AC:$AC,"",0)</f>
        <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2984</v>
      </c>
      <c r="D350" s="249" t="s">
        <v>4031</v>
      </c>
      <c r="E350" s="24" t="s">
        <v>892</v>
      </c>
      <c r="F350" s="158" t="str">
        <f>_xlfn.XLOOKUP($B350,'CDS-C'!$AA:$AA,'CDS-C'!$AC:$AC,"",0)</f>
        <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2985</v>
      </c>
      <c r="D351" s="249" t="s">
        <v>4949</v>
      </c>
      <c r="E351" s="24" t="s">
        <v>894</v>
      </c>
      <c r="F351" s="158" t="str">
        <f>_xlfn.XLOOKUP($B351,'CDS-C'!$AA:$AA,'CDS-C'!$AC:$AC,"",0)</f>
        <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2986</v>
      </c>
      <c r="D352" s="249" t="s">
        <v>4032</v>
      </c>
      <c r="E352" s="24" t="s">
        <v>897</v>
      </c>
      <c r="F352" s="158" t="str">
        <f>_xlfn.XLOOKUP($B352,'CDS-C'!$AA:$AA,'CDS-C'!$AC:$AC,"",0)</f>
        <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2987</v>
      </c>
      <c r="D353" s="249" t="s">
        <v>4033</v>
      </c>
      <c r="E353" s="24" t="s">
        <v>899</v>
      </c>
      <c r="F353" s="158" t="str">
        <f>_xlfn.XLOOKUP($B353,'CDS-C'!$AA:$AA,'CDS-C'!$AC:$AC,"",0)</f>
        <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2988</v>
      </c>
      <c r="D354" s="249" t="s">
        <v>4950</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2989</v>
      </c>
      <c r="D355" s="249" t="s">
        <v>4034</v>
      </c>
      <c r="E355" s="24" t="s">
        <v>904</v>
      </c>
      <c r="F355" s="158" t="str">
        <f>_xlfn.XLOOKUP($B355,'CDS-C'!$AA:$AA,'CDS-C'!$AC:$AC,"",0)</f>
        <v>No</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2990</v>
      </c>
      <c r="D356" s="249" t="s">
        <v>4035</v>
      </c>
      <c r="E356" s="24" t="s">
        <v>908</v>
      </c>
      <c r="F356" s="158" t="str">
        <f>_xlfn.XLOOKUP($B356,'CDS-C'!$AA:$AA,'CDS-C'!$AC:$AC,"",0)</f>
        <v>Not considered for admission, even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2991</v>
      </c>
      <c r="D357" s="249" t="s">
        <v>4036</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2992</v>
      </c>
      <c r="D358" s="249" t="s">
        <v>4037</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2993</v>
      </c>
      <c r="D359" s="249" t="s">
        <v>4038</v>
      </c>
      <c r="E359" s="24" t="s">
        <v>914</v>
      </c>
      <c r="F359" s="158" t="str">
        <f>_xlfn.XLOOKUP($B359,'CDS-C'!$AA:$AA,'CDS-C'!$AC:$AC,"",0)</f>
        <v>Yes</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2994</v>
      </c>
      <c r="D360" s="249" t="s">
        <v>4039</v>
      </c>
      <c r="E360" s="24" t="s">
        <v>916</v>
      </c>
      <c r="F360" s="158" t="str">
        <f>_xlfn.XLOOKUP($B360,'CDS-C'!$AA:$AA,'CDS-C'!$AC:$AC,"",0)</f>
        <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2995</v>
      </c>
      <c r="D361" s="249" t="s">
        <v>4040</v>
      </c>
      <c r="E361" s="24" t="s">
        <v>920</v>
      </c>
      <c r="F361" s="158" t="str">
        <f>_xlfn.XLOOKUP($B361,'CDS-C'!$AA:$AA,'CDS-C'!$AC:$AC,"",0)</f>
        <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2996</v>
      </c>
      <c r="D362" s="249" t="s">
        <v>4951</v>
      </c>
      <c r="E362" s="24" t="s">
        <v>925</v>
      </c>
      <c r="F362" s="158" t="str">
        <f>_xlfn.XLOOKUP($B362,'CDS-C'!$AA:$AA,'CDS-C'!$AC:$AC,"",0)</f>
        <v>SVSU has moved to test-blind admissions. Test scores received will be used for class placement.</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2997</v>
      </c>
      <c r="D363" s="249" t="s">
        <v>4041</v>
      </c>
      <c r="E363" s="24" t="s">
        <v>927</v>
      </c>
      <c r="F363" s="158" t="str">
        <f>_xlfn.XLOOKUP($B363,'CDS-C'!$AA:$AA,'CDS-C'!$AC:$AC,"",0)</f>
        <v>x</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2998</v>
      </c>
      <c r="D364" s="249" t="s">
        <v>4042</v>
      </c>
      <c r="E364" s="24" t="s">
        <v>929</v>
      </c>
      <c r="F364" s="158" t="str">
        <f>_xlfn.XLOOKUP($B364,'CDS-C'!$AA:$AA,'CDS-C'!$AC:$AC,"",0)</f>
        <v>x</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2999</v>
      </c>
      <c r="D365" s="249" t="s">
        <v>4043</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3000</v>
      </c>
      <c r="D366" s="249" t="s">
        <v>4044</v>
      </c>
      <c r="E366" s="24" t="s">
        <v>935</v>
      </c>
      <c r="F366" s="158" t="str">
        <f>_xlfn.XLOOKUP($B366,'CDS-C'!$AA:$AA,'CDS-C'!$AC:$AC,"",0)</f>
        <v>x</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3001</v>
      </c>
      <c r="D367" s="249" t="s">
        <v>4045</v>
      </c>
      <c r="E367" s="24" t="s">
        <v>937</v>
      </c>
      <c r="F367" s="158" t="str">
        <f>_xlfn.XLOOKUP($B367,'CDS-C'!$AA:$AA,'CDS-C'!$AC:$AC,"",0)</f>
        <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3002</v>
      </c>
      <c r="D368" s="249" t="s">
        <v>4046</v>
      </c>
      <c r="E368" s="24" t="s">
        <v>939</v>
      </c>
      <c r="F368" s="158" t="str">
        <f>_xlfn.XLOOKUP($B368,'CDS-C'!$AA:$AA,'CDS-C'!$AC:$AC,"",0)</f>
        <v>x</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3003</v>
      </c>
      <c r="D369" s="249" t="s">
        <v>4047</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3004</v>
      </c>
      <c r="D370" s="249" t="s">
        <v>4048</v>
      </c>
      <c r="E370" s="24" t="s">
        <v>945</v>
      </c>
      <c r="F370" s="158" t="str">
        <f>_xlfn.XLOOKUP($B370,'CDS-C'!$AA:$AA,'CDS-C'!$AC:$AC,"",0)</f>
        <v/>
      </c>
      <c r="G370" s="158" t="s">
        <v>715</v>
      </c>
      <c r="H370" s="158" t="s">
        <v>946</v>
      </c>
      <c r="I370" s="158" t="s">
        <v>947</v>
      </c>
      <c r="J370" s="158" t="s">
        <v>334</v>
      </c>
      <c r="K370" s="158" t="s">
        <v>335</v>
      </c>
      <c r="L370" s="158" t="s">
        <v>174</v>
      </c>
      <c r="M370" s="158" t="s">
        <v>174</v>
      </c>
      <c r="N370" s="158" t="s">
        <v>174</v>
      </c>
      <c r="O370" s="158" t="s">
        <v>3827</v>
      </c>
    </row>
    <row r="371" spans="1:15">
      <c r="A371" s="249">
        <v>370</v>
      </c>
      <c r="B371" s="24" t="s">
        <v>953</v>
      </c>
      <c r="C371" s="249" t="s">
        <v>3005</v>
      </c>
      <c r="D371" s="249" t="s">
        <v>4049</v>
      </c>
      <c r="E371" s="24" t="s">
        <v>954</v>
      </c>
      <c r="F371" s="158" t="str">
        <f>_xlfn.XLOOKUP($B371,'CDS-C'!$AA:$AA,'CDS-C'!$AC:$AC,"",0)</f>
        <v/>
      </c>
      <c r="G371" s="158" t="s">
        <v>715</v>
      </c>
      <c r="H371" s="158" t="s">
        <v>946</v>
      </c>
      <c r="I371" s="158" t="s">
        <v>947</v>
      </c>
      <c r="J371" s="158" t="s">
        <v>334</v>
      </c>
      <c r="K371" s="158" t="s">
        <v>335</v>
      </c>
      <c r="L371" s="158" t="s">
        <v>174</v>
      </c>
      <c r="M371" s="158" t="s">
        <v>174</v>
      </c>
      <c r="N371" s="158" t="s">
        <v>174</v>
      </c>
      <c r="O371" s="158" t="s">
        <v>3827</v>
      </c>
    </row>
    <row r="372" spans="1:15">
      <c r="A372" s="249">
        <v>371</v>
      </c>
      <c r="B372" s="24" t="s">
        <v>955</v>
      </c>
      <c r="C372" s="249" t="s">
        <v>3006</v>
      </c>
      <c r="D372" s="249" t="s">
        <v>4050</v>
      </c>
      <c r="E372" s="24" t="s">
        <v>956</v>
      </c>
      <c r="F372" s="158" t="str">
        <f>_xlfn.XLOOKUP($B372,'CDS-C'!$AA:$AA,'CDS-C'!$AC:$AC,"",0)</f>
        <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3007</v>
      </c>
      <c r="D373" s="249" t="s">
        <v>4051</v>
      </c>
      <c r="E373" s="24" t="s">
        <v>958</v>
      </c>
      <c r="F373" s="158" t="str">
        <f>_xlfn.XLOOKUP($B373,'CDS-C'!$AA:$AA,'CDS-C'!$AC:$AC,"",0)</f>
        <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3008</v>
      </c>
      <c r="D374" s="249" t="s">
        <v>4052</v>
      </c>
      <c r="E374" s="24" t="s">
        <v>960</v>
      </c>
      <c r="F374" s="158" t="str">
        <f>_xlfn.XLOOKUP($B374,'CDS-C'!$AA:$AA,'CDS-C'!$AC:$AC,"",0)</f>
        <v/>
      </c>
      <c r="G374" s="158" t="s">
        <v>715</v>
      </c>
      <c r="H374" s="158" t="s">
        <v>946</v>
      </c>
      <c r="I374" s="158" t="s">
        <v>947</v>
      </c>
      <c r="J374" s="158" t="s">
        <v>334</v>
      </c>
      <c r="K374" s="158" t="s">
        <v>335</v>
      </c>
      <c r="L374" s="158" t="s">
        <v>174</v>
      </c>
      <c r="M374" s="158" t="s">
        <v>174</v>
      </c>
      <c r="N374" s="158" t="s">
        <v>174</v>
      </c>
      <c r="O374" s="158" t="s">
        <v>3827</v>
      </c>
    </row>
    <row r="375" spans="1:15">
      <c r="A375" s="249">
        <v>374</v>
      </c>
      <c r="B375" s="24" t="s">
        <v>961</v>
      </c>
      <c r="C375" s="249" t="s">
        <v>3009</v>
      </c>
      <c r="D375" s="249" t="s">
        <v>4053</v>
      </c>
      <c r="E375" s="24" t="s">
        <v>962</v>
      </c>
      <c r="F375" s="158" t="str">
        <f>_xlfn.XLOOKUP($B375,'CDS-C'!$AA:$AA,'CDS-C'!$AC:$AC,"",0)</f>
        <v/>
      </c>
      <c r="G375" s="158" t="s">
        <v>715</v>
      </c>
      <c r="H375" s="158" t="s">
        <v>946</v>
      </c>
      <c r="I375" s="158" t="s">
        <v>947</v>
      </c>
      <c r="J375" s="158" t="s">
        <v>334</v>
      </c>
      <c r="K375" s="158" t="s">
        <v>335</v>
      </c>
      <c r="L375" s="158" t="s">
        <v>174</v>
      </c>
      <c r="M375" s="158" t="s">
        <v>174</v>
      </c>
      <c r="N375" s="158" t="s">
        <v>174</v>
      </c>
      <c r="O375" s="158" t="s">
        <v>3827</v>
      </c>
    </row>
    <row r="376" spans="1:15">
      <c r="A376" s="249">
        <v>375</v>
      </c>
      <c r="B376" s="24" t="s">
        <v>963</v>
      </c>
      <c r="C376" s="249" t="s">
        <v>3010</v>
      </c>
      <c r="D376" s="249" t="s">
        <v>4054</v>
      </c>
      <c r="E376" s="24" t="s">
        <v>964</v>
      </c>
      <c r="F376" s="158" t="str">
        <f>_xlfn.XLOOKUP($B376,'CDS-C'!$AA:$AA,'CDS-C'!$AC:$AC,"",0)</f>
        <v/>
      </c>
      <c r="G376" s="158" t="s">
        <v>715</v>
      </c>
      <c r="H376" s="158" t="s">
        <v>946</v>
      </c>
      <c r="I376" s="158" t="s">
        <v>947</v>
      </c>
      <c r="J376" s="158" t="s">
        <v>334</v>
      </c>
      <c r="K376" s="158" t="s">
        <v>335</v>
      </c>
      <c r="L376" s="158" t="s">
        <v>174</v>
      </c>
      <c r="M376" s="158" t="s">
        <v>174</v>
      </c>
      <c r="N376" s="158" t="s">
        <v>174</v>
      </c>
      <c r="O376" s="158" t="s">
        <v>3827</v>
      </c>
    </row>
    <row r="377" spans="1:15">
      <c r="A377" s="249">
        <v>376</v>
      </c>
      <c r="B377" s="24" t="s">
        <v>965</v>
      </c>
      <c r="C377" s="249" t="s">
        <v>3011</v>
      </c>
      <c r="D377" s="249" t="s">
        <v>4055</v>
      </c>
      <c r="E377" s="24" t="s">
        <v>966</v>
      </c>
      <c r="F377" s="158" t="str">
        <f>_xlfn.XLOOKUP($B377,'CDS-C'!$AA:$AA,'CDS-C'!$AC:$AC,"",0)</f>
        <v/>
      </c>
      <c r="G377" s="158" t="s">
        <v>715</v>
      </c>
      <c r="H377" s="158" t="s">
        <v>946</v>
      </c>
      <c r="I377" s="158" t="s">
        <v>947</v>
      </c>
      <c r="J377" s="158" t="s">
        <v>334</v>
      </c>
      <c r="K377" s="158" t="s">
        <v>335</v>
      </c>
      <c r="L377" s="158" t="s">
        <v>174</v>
      </c>
      <c r="M377" s="158" t="s">
        <v>174</v>
      </c>
      <c r="N377" s="158" t="s">
        <v>174</v>
      </c>
      <c r="O377" s="158" t="s">
        <v>3827</v>
      </c>
    </row>
    <row r="378" spans="1:15">
      <c r="A378" s="249">
        <v>377</v>
      </c>
      <c r="B378" s="24" t="s">
        <v>968</v>
      </c>
      <c r="C378" s="249" t="s">
        <v>3012</v>
      </c>
      <c r="D378" s="249" t="s">
        <v>4056</v>
      </c>
      <c r="E378" s="24" t="s">
        <v>969</v>
      </c>
      <c r="F378" s="158" t="str">
        <f>_xlfn.XLOOKUP($B378,'CDS-C'!$AA:$AA,'CDS-C'!$AC:$AC,"",0)</f>
        <v/>
      </c>
      <c r="G378" s="158" t="s">
        <v>715</v>
      </c>
      <c r="H378" s="158" t="s">
        <v>946</v>
      </c>
      <c r="I378" s="158" t="s">
        <v>947</v>
      </c>
      <c r="J378" s="158" t="s">
        <v>334</v>
      </c>
      <c r="K378" s="158" t="s">
        <v>335</v>
      </c>
      <c r="L378" s="158" t="s">
        <v>174</v>
      </c>
      <c r="M378" s="158" t="s">
        <v>174</v>
      </c>
      <c r="N378" s="158" t="s">
        <v>174</v>
      </c>
      <c r="O378" s="158" t="s">
        <v>3827</v>
      </c>
    </row>
    <row r="379" spans="1:15">
      <c r="A379" s="249">
        <v>378</v>
      </c>
      <c r="B379" s="24" t="s">
        <v>970</v>
      </c>
      <c r="C379" s="249" t="s">
        <v>3013</v>
      </c>
      <c r="D379" s="249" t="s">
        <v>4057</v>
      </c>
      <c r="E379" s="24" t="s">
        <v>971</v>
      </c>
      <c r="F379" s="158" t="str">
        <f>_xlfn.XLOOKUP($B379,'CDS-C'!$AA:$AA,'CDS-C'!$AC:$AC,"",0)</f>
        <v/>
      </c>
      <c r="G379" s="158" t="s">
        <v>715</v>
      </c>
      <c r="H379" s="158" t="s">
        <v>946</v>
      </c>
      <c r="I379" s="158" t="s">
        <v>947</v>
      </c>
      <c r="J379" s="158" t="s">
        <v>334</v>
      </c>
      <c r="K379" s="158" t="s">
        <v>335</v>
      </c>
      <c r="L379" s="158" t="s">
        <v>174</v>
      </c>
      <c r="M379" s="158" t="s">
        <v>174</v>
      </c>
      <c r="N379" s="158" t="s">
        <v>174</v>
      </c>
      <c r="O379" s="158" t="s">
        <v>3827</v>
      </c>
    </row>
    <row r="380" spans="1:15">
      <c r="A380" s="249">
        <v>379</v>
      </c>
      <c r="B380" s="24" t="s">
        <v>972</v>
      </c>
      <c r="C380" s="249" t="s">
        <v>3014</v>
      </c>
      <c r="D380" s="249" t="s">
        <v>4058</v>
      </c>
      <c r="E380" s="24" t="s">
        <v>973</v>
      </c>
      <c r="F380" s="158" t="str">
        <f>_xlfn.XLOOKUP($B380,'CDS-C'!$AA:$AA,'CDS-C'!$AC:$AC,"",0)</f>
        <v/>
      </c>
      <c r="G380" s="158" t="s">
        <v>715</v>
      </c>
      <c r="H380" s="158" t="s">
        <v>946</v>
      </c>
      <c r="I380" s="158" t="s">
        <v>947</v>
      </c>
      <c r="J380" s="158" t="s">
        <v>334</v>
      </c>
      <c r="K380" s="158" t="s">
        <v>335</v>
      </c>
      <c r="L380" s="158" t="s">
        <v>174</v>
      </c>
      <c r="M380" s="158" t="s">
        <v>174</v>
      </c>
      <c r="N380" s="158" t="s">
        <v>174</v>
      </c>
      <c r="O380" s="158" t="s">
        <v>3827</v>
      </c>
    </row>
    <row r="381" spans="1:15">
      <c r="A381" s="249">
        <v>380</v>
      </c>
      <c r="B381" s="24" t="s">
        <v>974</v>
      </c>
      <c r="C381" s="249" t="s">
        <v>3015</v>
      </c>
      <c r="D381" s="249" t="s">
        <v>4059</v>
      </c>
      <c r="E381" s="24" t="s">
        <v>975</v>
      </c>
      <c r="F381" s="158" t="str">
        <f>_xlfn.XLOOKUP($B381,'CDS-C'!$AA:$AA,'CDS-C'!$AC:$AC,"",0)</f>
        <v/>
      </c>
      <c r="G381" s="158" t="s">
        <v>715</v>
      </c>
      <c r="H381" s="158" t="s">
        <v>946</v>
      </c>
      <c r="I381" s="158" t="s">
        <v>947</v>
      </c>
      <c r="J381" s="158" t="s">
        <v>334</v>
      </c>
      <c r="K381" s="158" t="s">
        <v>335</v>
      </c>
      <c r="L381" s="158" t="s">
        <v>174</v>
      </c>
      <c r="M381" s="158" t="s">
        <v>174</v>
      </c>
      <c r="N381" s="158" t="s">
        <v>174</v>
      </c>
      <c r="O381" s="158" t="s">
        <v>3827</v>
      </c>
    </row>
    <row r="382" spans="1:15">
      <c r="A382" s="249">
        <v>381</v>
      </c>
      <c r="B382" s="24" t="s">
        <v>976</v>
      </c>
      <c r="C382" s="249" t="s">
        <v>3016</v>
      </c>
      <c r="D382" s="249" t="s">
        <v>4060</v>
      </c>
      <c r="E382" s="24" t="s">
        <v>977</v>
      </c>
      <c r="F382" s="158" t="str">
        <f>_xlfn.XLOOKUP($B382,'CDS-C'!$AA:$AA,'CDS-C'!$AC:$AC,"",0)</f>
        <v/>
      </c>
      <c r="G382" s="158" t="s">
        <v>715</v>
      </c>
      <c r="H382" s="158" t="s">
        <v>946</v>
      </c>
      <c r="I382" s="158" t="s">
        <v>947</v>
      </c>
      <c r="J382" s="158" t="s">
        <v>334</v>
      </c>
      <c r="K382" s="158" t="s">
        <v>335</v>
      </c>
      <c r="L382" s="158" t="s">
        <v>174</v>
      </c>
      <c r="M382" s="158" t="s">
        <v>174</v>
      </c>
      <c r="N382" s="158" t="s">
        <v>174</v>
      </c>
      <c r="O382" s="158" t="s">
        <v>3827</v>
      </c>
    </row>
    <row r="383" spans="1:15">
      <c r="A383" s="249">
        <v>382</v>
      </c>
      <c r="B383" s="24" t="s">
        <v>978</v>
      </c>
      <c r="C383" s="249" t="s">
        <v>3017</v>
      </c>
      <c r="D383" s="249" t="s">
        <v>4061</v>
      </c>
      <c r="E383" s="24" t="s">
        <v>979</v>
      </c>
      <c r="F383" s="158" t="str">
        <f>_xlfn.XLOOKUP($B383,'CDS-C'!$AA:$AA,'CDS-C'!$AC:$AC,"",0)</f>
        <v/>
      </c>
      <c r="G383" s="158" t="s">
        <v>715</v>
      </c>
      <c r="H383" s="158" t="s">
        <v>946</v>
      </c>
      <c r="I383" s="158" t="s">
        <v>947</v>
      </c>
      <c r="J383" s="158" t="s">
        <v>334</v>
      </c>
      <c r="K383" s="158" t="s">
        <v>335</v>
      </c>
      <c r="L383" s="158" t="s">
        <v>174</v>
      </c>
      <c r="M383" s="158" t="s">
        <v>174</v>
      </c>
      <c r="N383" s="158" t="s">
        <v>174</v>
      </c>
      <c r="O383" s="158" t="s">
        <v>3827</v>
      </c>
    </row>
    <row r="384" spans="1:15">
      <c r="A384" s="249">
        <v>383</v>
      </c>
      <c r="B384" s="24" t="s">
        <v>980</v>
      </c>
      <c r="C384" s="249" t="s">
        <v>3018</v>
      </c>
      <c r="D384" s="249" t="s">
        <v>4062</v>
      </c>
      <c r="E384" s="24" t="s">
        <v>981</v>
      </c>
      <c r="F384" s="158" t="str">
        <f>_xlfn.XLOOKUP($B384,'CDS-C'!$AA:$AA,'CDS-C'!$AC:$AC,"",0)</f>
        <v/>
      </c>
      <c r="G384" s="158" t="s">
        <v>715</v>
      </c>
      <c r="H384" s="158" t="s">
        <v>946</v>
      </c>
      <c r="I384" s="158" t="s">
        <v>947</v>
      </c>
      <c r="J384" s="158" t="s">
        <v>334</v>
      </c>
      <c r="K384" s="158" t="s">
        <v>335</v>
      </c>
      <c r="L384" s="158" t="s">
        <v>174</v>
      </c>
      <c r="M384" s="158" t="s">
        <v>174</v>
      </c>
      <c r="N384" s="158" t="s">
        <v>174</v>
      </c>
      <c r="O384" s="158" t="s">
        <v>3827</v>
      </c>
    </row>
    <row r="385" spans="1:15">
      <c r="A385" s="249">
        <v>384</v>
      </c>
      <c r="B385" s="24" t="s">
        <v>982</v>
      </c>
      <c r="C385" s="249" t="s">
        <v>3019</v>
      </c>
      <c r="D385" s="249" t="s">
        <v>4063</v>
      </c>
      <c r="E385" s="24" t="s">
        <v>983</v>
      </c>
      <c r="F385" s="158" t="str">
        <f>_xlfn.XLOOKUP($B385,'CDS-C'!$AA:$AA,'CDS-C'!$AC:$AC,"",0)</f>
        <v/>
      </c>
      <c r="G385" s="158" t="s">
        <v>715</v>
      </c>
      <c r="H385" s="158" t="s">
        <v>946</v>
      </c>
      <c r="I385" s="158" t="s">
        <v>947</v>
      </c>
      <c r="J385" s="158" t="s">
        <v>334</v>
      </c>
      <c r="K385" s="158" t="s">
        <v>335</v>
      </c>
      <c r="L385" s="158" t="s">
        <v>174</v>
      </c>
      <c r="M385" s="158" t="s">
        <v>174</v>
      </c>
      <c r="N385" s="158" t="s">
        <v>174</v>
      </c>
      <c r="O385" s="158" t="s">
        <v>3827</v>
      </c>
    </row>
    <row r="386" spans="1:15">
      <c r="A386" s="249">
        <v>385</v>
      </c>
      <c r="B386" s="24" t="s">
        <v>984</v>
      </c>
      <c r="C386" s="249" t="s">
        <v>3020</v>
      </c>
      <c r="D386" s="249" t="s">
        <v>4064</v>
      </c>
      <c r="E386" s="24" t="s">
        <v>985</v>
      </c>
      <c r="F386" s="158" t="str">
        <f>_xlfn.XLOOKUP($B386,'CDS-C'!$AA:$AA,'CDS-C'!$AC:$AC,"",0)</f>
        <v/>
      </c>
      <c r="G386" s="158" t="s">
        <v>715</v>
      </c>
      <c r="H386" s="158" t="s">
        <v>946</v>
      </c>
      <c r="I386" s="158" t="s">
        <v>947</v>
      </c>
      <c r="J386" s="158" t="s">
        <v>334</v>
      </c>
      <c r="K386" s="158" t="s">
        <v>335</v>
      </c>
      <c r="L386" s="158" t="s">
        <v>174</v>
      </c>
      <c r="M386" s="158" t="s">
        <v>174</v>
      </c>
      <c r="N386" s="158" t="s">
        <v>174</v>
      </c>
      <c r="O386" s="158" t="s">
        <v>3827</v>
      </c>
    </row>
    <row r="387" spans="1:15">
      <c r="A387" s="249">
        <v>386</v>
      </c>
      <c r="B387" s="24" t="s">
        <v>986</v>
      </c>
      <c r="C387" s="249" t="s">
        <v>3021</v>
      </c>
      <c r="D387" s="249" t="s">
        <v>4065</v>
      </c>
      <c r="E387" s="24" t="s">
        <v>987</v>
      </c>
      <c r="F387" s="158" t="str">
        <f>_xlfn.XLOOKUP($B387,'CDS-C'!$AA:$AA,'CDS-C'!$AC:$AC,"",0)</f>
        <v/>
      </c>
      <c r="G387" s="158" t="s">
        <v>715</v>
      </c>
      <c r="H387" s="158" t="s">
        <v>946</v>
      </c>
      <c r="I387" s="158" t="s">
        <v>947</v>
      </c>
      <c r="J387" s="158" t="s">
        <v>334</v>
      </c>
      <c r="K387" s="158" t="s">
        <v>335</v>
      </c>
      <c r="L387" s="158" t="s">
        <v>174</v>
      </c>
      <c r="M387" s="158" t="s">
        <v>174</v>
      </c>
      <c r="N387" s="158" t="s">
        <v>174</v>
      </c>
      <c r="O387" s="158" t="s">
        <v>3827</v>
      </c>
    </row>
    <row r="388" spans="1:15">
      <c r="A388" s="249">
        <v>387</v>
      </c>
      <c r="B388" s="24" t="s">
        <v>988</v>
      </c>
      <c r="C388" s="249" t="s">
        <v>3022</v>
      </c>
      <c r="D388" s="249" t="s">
        <v>4066</v>
      </c>
      <c r="E388" s="24" t="s">
        <v>989</v>
      </c>
      <c r="F388" s="158" t="str">
        <f>_xlfn.XLOOKUP($B388,'CDS-C'!$AA:$AA,'CDS-C'!$AC:$AC,"",0)</f>
        <v/>
      </c>
      <c r="G388" s="158" t="s">
        <v>715</v>
      </c>
      <c r="H388" s="158" t="s">
        <v>946</v>
      </c>
      <c r="I388" s="158" t="s">
        <v>947</v>
      </c>
      <c r="J388" s="158" t="s">
        <v>334</v>
      </c>
      <c r="K388" s="158" t="s">
        <v>335</v>
      </c>
      <c r="L388" s="158" t="s">
        <v>174</v>
      </c>
      <c r="M388" s="158" t="s">
        <v>174</v>
      </c>
      <c r="N388" s="158" t="s">
        <v>174</v>
      </c>
      <c r="O388" s="158" t="s">
        <v>3827</v>
      </c>
    </row>
    <row r="389" spans="1:15">
      <c r="A389" s="249">
        <v>388</v>
      </c>
      <c r="B389" s="24" t="s">
        <v>990</v>
      </c>
      <c r="C389" s="249" t="s">
        <v>3023</v>
      </c>
      <c r="D389" s="249" t="s">
        <v>4067</v>
      </c>
      <c r="E389" s="24" t="s">
        <v>991</v>
      </c>
      <c r="F389" s="158" t="str">
        <f>_xlfn.XLOOKUP($B389,'CDS-C'!$AA:$AA,'CDS-C'!$AC:$AC,"",0)</f>
        <v/>
      </c>
      <c r="G389" s="158" t="s">
        <v>715</v>
      </c>
      <c r="H389" s="158" t="s">
        <v>946</v>
      </c>
      <c r="I389" s="158" t="s">
        <v>947</v>
      </c>
      <c r="J389" s="158" t="s">
        <v>334</v>
      </c>
      <c r="K389" s="158" t="s">
        <v>335</v>
      </c>
      <c r="L389" s="158" t="s">
        <v>174</v>
      </c>
      <c r="M389" s="158" t="s">
        <v>174</v>
      </c>
      <c r="N389" s="158" t="s">
        <v>174</v>
      </c>
      <c r="O389" s="158" t="s">
        <v>3827</v>
      </c>
    </row>
    <row r="390" spans="1:15">
      <c r="A390" s="249">
        <v>389</v>
      </c>
      <c r="B390" s="24" t="s">
        <v>992</v>
      </c>
      <c r="C390" s="249" t="s">
        <v>3024</v>
      </c>
      <c r="D390" s="249" t="s">
        <v>4068</v>
      </c>
      <c r="E390" s="24" t="s">
        <v>993</v>
      </c>
      <c r="F390" s="158" t="str">
        <f>_xlfn.XLOOKUP($B390,'CDS-C'!$AA:$AA,'CDS-C'!$AC:$AC,"",0)</f>
        <v/>
      </c>
      <c r="G390" s="158" t="s">
        <v>715</v>
      </c>
      <c r="H390" s="158" t="s">
        <v>946</v>
      </c>
      <c r="I390" s="158" t="s">
        <v>947</v>
      </c>
      <c r="J390" s="158" t="s">
        <v>334</v>
      </c>
      <c r="K390" s="158" t="s">
        <v>335</v>
      </c>
      <c r="L390" s="158" t="s">
        <v>174</v>
      </c>
      <c r="M390" s="158" t="s">
        <v>174</v>
      </c>
      <c r="N390" s="158" t="s">
        <v>174</v>
      </c>
      <c r="O390" s="158" t="s">
        <v>3827</v>
      </c>
    </row>
    <row r="391" spans="1:15">
      <c r="A391" s="249">
        <v>390</v>
      </c>
      <c r="B391" s="24" t="s">
        <v>994</v>
      </c>
      <c r="C391" s="249" t="s">
        <v>3025</v>
      </c>
      <c r="D391" s="249" t="s">
        <v>4069</v>
      </c>
      <c r="E391" s="24" t="s">
        <v>995</v>
      </c>
      <c r="F391" s="158" t="str">
        <f>_xlfn.XLOOKUP($B391,'CDS-C'!$AA:$AA,'CDS-C'!$AC:$AC,"",0)</f>
        <v/>
      </c>
      <c r="G391" s="158" t="s">
        <v>715</v>
      </c>
      <c r="H391" s="158" t="s">
        <v>946</v>
      </c>
      <c r="I391" s="158" t="s">
        <v>947</v>
      </c>
      <c r="J391" s="158" t="s">
        <v>334</v>
      </c>
      <c r="K391" s="158" t="s">
        <v>335</v>
      </c>
      <c r="L391" s="158" t="s">
        <v>174</v>
      </c>
      <c r="M391" s="158" t="s">
        <v>174</v>
      </c>
      <c r="N391" s="158" t="s">
        <v>174</v>
      </c>
      <c r="O391" s="158" t="s">
        <v>3827</v>
      </c>
    </row>
    <row r="392" spans="1:15">
      <c r="A392" s="249">
        <v>391</v>
      </c>
      <c r="B392" s="24" t="s">
        <v>996</v>
      </c>
      <c r="C392" s="249" t="s">
        <v>3026</v>
      </c>
      <c r="D392" s="249" t="s">
        <v>4070</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3827</v>
      </c>
    </row>
    <row r="393" spans="1:15">
      <c r="A393" s="249">
        <v>392</v>
      </c>
      <c r="B393" s="24" t="s">
        <v>998</v>
      </c>
      <c r="C393" s="249" t="s">
        <v>3027</v>
      </c>
      <c r="D393" s="249" t="s">
        <v>4071</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3827</v>
      </c>
    </row>
    <row r="394" spans="1:15">
      <c r="A394" s="249">
        <v>393</v>
      </c>
      <c r="B394" s="24" t="s">
        <v>1001</v>
      </c>
      <c r="C394" s="249" t="s">
        <v>3028</v>
      </c>
      <c r="D394" s="249" t="s">
        <v>4072</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3827</v>
      </c>
    </row>
    <row r="395" spans="1:15">
      <c r="A395" s="249">
        <v>394</v>
      </c>
      <c r="B395" s="24" t="s">
        <v>1004</v>
      </c>
      <c r="C395" s="249" t="s">
        <v>3029</v>
      </c>
      <c r="D395" s="249" t="s">
        <v>4073</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3827</v>
      </c>
    </row>
    <row r="396" spans="1:15">
      <c r="A396" s="249">
        <v>395</v>
      </c>
      <c r="B396" s="24" t="s">
        <v>1006</v>
      </c>
      <c r="C396" s="249" t="s">
        <v>3030</v>
      </c>
      <c r="D396" s="249" t="s">
        <v>4074</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3827</v>
      </c>
    </row>
    <row r="397" spans="1:15">
      <c r="A397" s="249">
        <v>396</v>
      </c>
      <c r="B397" s="24" t="s">
        <v>1009</v>
      </c>
      <c r="C397" s="249" t="s">
        <v>3031</v>
      </c>
      <c r="D397" s="249" t="s">
        <v>4075</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3827</v>
      </c>
    </row>
    <row r="398" spans="1:15">
      <c r="A398" s="249">
        <v>397</v>
      </c>
      <c r="B398" s="24" t="s">
        <v>1011</v>
      </c>
      <c r="C398" s="249" t="s">
        <v>3032</v>
      </c>
      <c r="D398" s="249" t="s">
        <v>4076</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3827</v>
      </c>
    </row>
    <row r="399" spans="1:15">
      <c r="A399" s="249">
        <v>398</v>
      </c>
      <c r="B399" s="158" t="s">
        <v>1014</v>
      </c>
      <c r="C399" s="249" t="s">
        <v>3033</v>
      </c>
      <c r="D399" s="249" t="s">
        <v>4077</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3827</v>
      </c>
    </row>
    <row r="400" spans="1:15">
      <c r="A400" s="249">
        <v>399</v>
      </c>
      <c r="B400" s="24" t="s">
        <v>1022</v>
      </c>
      <c r="C400" s="249" t="s">
        <v>3034</v>
      </c>
      <c r="D400" s="249" t="s">
        <v>4078</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3827</v>
      </c>
    </row>
    <row r="401" spans="1:15">
      <c r="A401" s="249">
        <v>400</v>
      </c>
      <c r="B401" s="24" t="s">
        <v>1024</v>
      </c>
      <c r="C401" s="249" t="s">
        <v>3035</v>
      </c>
      <c r="D401" s="249" t="s">
        <v>4079</v>
      </c>
      <c r="E401" s="24" t="s">
        <v>1025</v>
      </c>
      <c r="F401" s="158" t="str">
        <f>_xlfn.XLOOKUP($B401,'CDS-C'!$AA:$AA,'CDS-C'!$AC:$AC,"",0)</f>
        <v/>
      </c>
      <c r="G401" s="158" t="s">
        <v>715</v>
      </c>
      <c r="H401" s="158" t="s">
        <v>946</v>
      </c>
      <c r="I401" s="158" t="s">
        <v>947</v>
      </c>
      <c r="J401" s="158" t="s">
        <v>334</v>
      </c>
      <c r="K401" s="158" t="s">
        <v>335</v>
      </c>
      <c r="L401" s="158" t="s">
        <v>174</v>
      </c>
      <c r="M401" s="158" t="s">
        <v>174</v>
      </c>
      <c r="N401" s="158" t="s">
        <v>174</v>
      </c>
      <c r="O401" s="158" t="s">
        <v>3827</v>
      </c>
    </row>
    <row r="402" spans="1:15">
      <c r="A402" s="249">
        <v>401</v>
      </c>
      <c r="B402" s="24" t="s">
        <v>1026</v>
      </c>
      <c r="C402" s="249" t="s">
        <v>3036</v>
      </c>
      <c r="D402" s="249" t="s">
        <v>4080</v>
      </c>
      <c r="E402" s="24" t="s">
        <v>1027</v>
      </c>
      <c r="F402" s="158" t="str">
        <f>_xlfn.XLOOKUP($B402,'CDS-C'!$AA:$AA,'CDS-C'!$AC:$AC,"",0)</f>
        <v/>
      </c>
      <c r="G402" s="158" t="s">
        <v>715</v>
      </c>
      <c r="H402" s="158" t="s">
        <v>946</v>
      </c>
      <c r="I402" s="158" t="s">
        <v>947</v>
      </c>
      <c r="J402" s="158" t="s">
        <v>334</v>
      </c>
      <c r="K402" s="158" t="s">
        <v>335</v>
      </c>
      <c r="L402" s="158" t="s">
        <v>174</v>
      </c>
      <c r="M402" s="158" t="s">
        <v>174</v>
      </c>
      <c r="N402" s="158" t="s">
        <v>174</v>
      </c>
      <c r="O402" s="158" t="s">
        <v>3827</v>
      </c>
    </row>
    <row r="403" spans="1:15">
      <c r="A403" s="249">
        <v>402</v>
      </c>
      <c r="B403" s="24" t="s">
        <v>1028</v>
      </c>
      <c r="C403" s="249" t="s">
        <v>3037</v>
      </c>
      <c r="D403" s="249" t="s">
        <v>4081</v>
      </c>
      <c r="E403" s="24" t="s">
        <v>1029</v>
      </c>
      <c r="F403" s="158" t="str">
        <f>_xlfn.XLOOKUP($B403,'CDS-C'!$AA:$AA,'CDS-C'!$AC:$AC,"",0)</f>
        <v/>
      </c>
      <c r="G403" s="158" t="s">
        <v>715</v>
      </c>
      <c r="H403" s="158" t="s">
        <v>946</v>
      </c>
      <c r="I403" s="158" t="s">
        <v>947</v>
      </c>
      <c r="J403" s="158" t="s">
        <v>334</v>
      </c>
      <c r="K403" s="158" t="s">
        <v>335</v>
      </c>
      <c r="L403" s="158" t="s">
        <v>174</v>
      </c>
      <c r="M403" s="158" t="s">
        <v>174</v>
      </c>
      <c r="N403" s="158" t="s">
        <v>174</v>
      </c>
      <c r="O403" s="158" t="s">
        <v>3827</v>
      </c>
    </row>
    <row r="404" spans="1:15">
      <c r="A404" s="249">
        <v>403</v>
      </c>
      <c r="B404" s="24" t="s">
        <v>1030</v>
      </c>
      <c r="C404" s="249" t="s">
        <v>3038</v>
      </c>
      <c r="D404" s="249" t="s">
        <v>4082</v>
      </c>
      <c r="E404" s="24" t="s">
        <v>1031</v>
      </c>
      <c r="F404" s="158" t="str">
        <f>_xlfn.XLOOKUP($B404,'CDS-C'!$AA:$AA,'CDS-C'!$AC:$AC,"",0)</f>
        <v/>
      </c>
      <c r="G404" s="158" t="s">
        <v>715</v>
      </c>
      <c r="H404" s="158" t="s">
        <v>946</v>
      </c>
      <c r="I404" s="158" t="s">
        <v>947</v>
      </c>
      <c r="J404" s="158" t="s">
        <v>334</v>
      </c>
      <c r="K404" s="158" t="s">
        <v>335</v>
      </c>
      <c r="L404" s="158" t="s">
        <v>174</v>
      </c>
      <c r="M404" s="158" t="s">
        <v>174</v>
      </c>
      <c r="N404" s="158" t="s">
        <v>174</v>
      </c>
      <c r="O404" s="158" t="s">
        <v>3827</v>
      </c>
    </row>
    <row r="405" spans="1:15">
      <c r="A405" s="249">
        <v>404</v>
      </c>
      <c r="B405" s="24" t="s">
        <v>1034</v>
      </c>
      <c r="C405" s="249" t="s">
        <v>3039</v>
      </c>
      <c r="D405" s="249" t="s">
        <v>4083</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3827</v>
      </c>
    </row>
    <row r="406" spans="1:15" ht="25.5">
      <c r="A406" s="249">
        <v>405</v>
      </c>
      <c r="B406" s="41" t="s">
        <v>1036</v>
      </c>
      <c r="C406" s="249" t="s">
        <v>3040</v>
      </c>
      <c r="D406" s="249" t="s">
        <v>4084</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3827</v>
      </c>
    </row>
    <row r="407" spans="1:15" ht="25.5">
      <c r="A407" s="249">
        <v>406</v>
      </c>
      <c r="B407" s="41" t="s">
        <v>1039</v>
      </c>
      <c r="C407" s="249" t="s">
        <v>3041</v>
      </c>
      <c r="D407" s="249" t="s">
        <v>2723</v>
      </c>
      <c r="E407" s="41" t="s">
        <v>1040</v>
      </c>
      <c r="F407" s="158">
        <f>_xlfn.XLOOKUP($B407,'CDS-C'!$AA:$AA,'CDS-C'!$AC:$AC,"",0)</f>
        <v>0</v>
      </c>
      <c r="G407" s="158" t="s">
        <v>715</v>
      </c>
      <c r="H407" s="158" t="s">
        <v>946</v>
      </c>
      <c r="I407" s="158" t="s">
        <v>947</v>
      </c>
      <c r="J407" s="158" t="s">
        <v>334</v>
      </c>
      <c r="K407" s="158" t="s">
        <v>335</v>
      </c>
      <c r="L407" s="158" t="s">
        <v>174</v>
      </c>
      <c r="M407" s="158" t="s">
        <v>174</v>
      </c>
      <c r="N407" s="158" t="s">
        <v>174</v>
      </c>
      <c r="O407" s="158" t="s">
        <v>3827</v>
      </c>
    </row>
    <row r="408" spans="1:15">
      <c r="A408" s="249">
        <v>407</v>
      </c>
      <c r="B408" s="41" t="s">
        <v>1041</v>
      </c>
      <c r="C408" s="249" t="s">
        <v>3042</v>
      </c>
      <c r="D408" s="249" t="s">
        <v>4085</v>
      </c>
      <c r="E408" s="41" t="s">
        <v>1042</v>
      </c>
      <c r="F408" s="158" t="str">
        <f>_xlfn.XLOOKUP($B408,'CDS-C'!$AA:$AA,'CDS-C'!$AC:$AC,"",0)</f>
        <v/>
      </c>
      <c r="G408" s="158" t="s">
        <v>715</v>
      </c>
      <c r="H408" s="158" t="s">
        <v>946</v>
      </c>
      <c r="I408" s="158" t="s">
        <v>947</v>
      </c>
      <c r="J408" s="158" t="s">
        <v>334</v>
      </c>
      <c r="K408" s="158" t="s">
        <v>335</v>
      </c>
      <c r="L408" s="158" t="s">
        <v>174</v>
      </c>
      <c r="M408" s="158" t="s">
        <v>174</v>
      </c>
      <c r="N408" s="158" t="s">
        <v>174</v>
      </c>
      <c r="O408" s="158" t="s">
        <v>3827</v>
      </c>
    </row>
    <row r="409" spans="1:15">
      <c r="A409" s="249">
        <v>408</v>
      </c>
      <c r="B409" s="24" t="s">
        <v>1044</v>
      </c>
      <c r="C409" s="249" t="s">
        <v>3043</v>
      </c>
      <c r="D409" s="249" t="s">
        <v>4086</v>
      </c>
      <c r="E409" s="24" t="s">
        <v>1045</v>
      </c>
      <c r="F409" s="158" t="str">
        <f>_xlfn.XLOOKUP($B409,'CDS-C'!$AA:$AA,'CDS-C'!$AC:$AC,"",0)</f>
        <v/>
      </c>
      <c r="G409" s="158" t="s">
        <v>715</v>
      </c>
      <c r="H409" s="158" t="s">
        <v>946</v>
      </c>
      <c r="I409" s="158" t="s">
        <v>947</v>
      </c>
      <c r="J409" s="158" t="s">
        <v>334</v>
      </c>
      <c r="K409" s="158" t="s">
        <v>335</v>
      </c>
      <c r="L409" s="158" t="s">
        <v>174</v>
      </c>
      <c r="M409" s="158" t="s">
        <v>174</v>
      </c>
      <c r="N409" s="158" t="s">
        <v>174</v>
      </c>
      <c r="O409" s="158" t="s">
        <v>3827</v>
      </c>
    </row>
    <row r="410" spans="1:15">
      <c r="A410" s="249">
        <v>409</v>
      </c>
      <c r="B410" s="24" t="s">
        <v>1046</v>
      </c>
      <c r="C410" s="249" t="s">
        <v>3044</v>
      </c>
      <c r="D410" s="249" t="s">
        <v>4087</v>
      </c>
      <c r="E410" s="24" t="s">
        <v>1047</v>
      </c>
      <c r="F410" s="158" t="str">
        <f>_xlfn.XLOOKUP($B410,'CDS-C'!$AA:$AA,'CDS-C'!$AC:$AC,"",0)</f>
        <v/>
      </c>
      <c r="G410" s="158" t="s">
        <v>715</v>
      </c>
      <c r="H410" s="158" t="s">
        <v>946</v>
      </c>
      <c r="I410" s="158" t="s">
        <v>947</v>
      </c>
      <c r="J410" s="158" t="s">
        <v>334</v>
      </c>
      <c r="K410" s="158" t="s">
        <v>335</v>
      </c>
      <c r="L410" s="158" t="s">
        <v>174</v>
      </c>
      <c r="M410" s="158" t="s">
        <v>174</v>
      </c>
      <c r="N410" s="158" t="s">
        <v>174</v>
      </c>
      <c r="O410" s="158" t="s">
        <v>3827</v>
      </c>
    </row>
    <row r="411" spans="1:15">
      <c r="A411" s="249">
        <v>410</v>
      </c>
      <c r="B411" s="24" t="s">
        <v>1048</v>
      </c>
      <c r="C411" s="249" t="s">
        <v>3045</v>
      </c>
      <c r="D411" s="249" t="s">
        <v>4088</v>
      </c>
      <c r="E411" s="24" t="s">
        <v>1049</v>
      </c>
      <c r="F411" s="158" t="str">
        <f>_xlfn.XLOOKUP($B411,'CDS-C'!$AA:$AA,'CDS-C'!$AC:$AC,"",0)</f>
        <v/>
      </c>
      <c r="G411" s="158" t="s">
        <v>715</v>
      </c>
      <c r="H411" s="158" t="s">
        <v>946</v>
      </c>
      <c r="I411" s="158" t="s">
        <v>947</v>
      </c>
      <c r="J411" s="158" t="s">
        <v>334</v>
      </c>
      <c r="K411" s="158" t="s">
        <v>335</v>
      </c>
      <c r="L411" s="158" t="s">
        <v>174</v>
      </c>
      <c r="M411" s="158" t="s">
        <v>174</v>
      </c>
      <c r="N411" s="158" t="s">
        <v>174</v>
      </c>
      <c r="O411" s="158" t="s">
        <v>3827</v>
      </c>
    </row>
    <row r="412" spans="1:15">
      <c r="A412" s="249">
        <v>411</v>
      </c>
      <c r="B412" s="24" t="s">
        <v>1050</v>
      </c>
      <c r="C412" s="249" t="s">
        <v>3046</v>
      </c>
      <c r="D412" s="249" t="s">
        <v>4089</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3827</v>
      </c>
    </row>
    <row r="413" spans="1:15">
      <c r="A413" s="249">
        <v>412</v>
      </c>
      <c r="B413" s="24" t="s">
        <v>1052</v>
      </c>
      <c r="C413" s="249" t="s">
        <v>3047</v>
      </c>
      <c r="D413" s="249" t="s">
        <v>4090</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3827</v>
      </c>
    </row>
    <row r="414" spans="1:15">
      <c r="A414" s="249">
        <v>413</v>
      </c>
      <c r="B414" s="24" t="s">
        <v>1056</v>
      </c>
      <c r="C414" s="249" t="s">
        <v>3048</v>
      </c>
      <c r="D414" s="249" t="s">
        <v>2723</v>
      </c>
      <c r="E414" s="24" t="s">
        <v>1057</v>
      </c>
      <c r="F414" s="158">
        <f>_xlfn.XLOOKUP($B414,'CDS-C'!$AA:$AA,'CDS-C'!$AC:$AC,"",0)</f>
        <v>0</v>
      </c>
      <c r="G414" s="158" t="s">
        <v>715</v>
      </c>
      <c r="H414" s="158" t="s">
        <v>946</v>
      </c>
      <c r="I414" s="158" t="s">
        <v>947</v>
      </c>
      <c r="J414" s="158" t="s">
        <v>334</v>
      </c>
      <c r="K414" s="158" t="s">
        <v>335</v>
      </c>
      <c r="L414" s="158" t="s">
        <v>174</v>
      </c>
      <c r="M414" s="158" t="s">
        <v>174</v>
      </c>
      <c r="N414" s="158" t="s">
        <v>174</v>
      </c>
      <c r="O414" s="158" t="s">
        <v>3827</v>
      </c>
    </row>
    <row r="415" spans="1:15">
      <c r="A415" s="249">
        <v>414</v>
      </c>
      <c r="B415" s="24" t="s">
        <v>1058</v>
      </c>
      <c r="C415" s="249" t="s">
        <v>3049</v>
      </c>
      <c r="D415" s="249" t="s">
        <v>4091</v>
      </c>
      <c r="E415" s="24" t="s">
        <v>1059</v>
      </c>
      <c r="F415" s="158" t="str">
        <f>_xlfn.XLOOKUP($B415,'CDS-C'!$AA:$AA,'CDS-C'!$AC:$AC,"",0)</f>
        <v/>
      </c>
      <c r="G415" s="158" t="s">
        <v>715</v>
      </c>
      <c r="H415" s="158" t="s">
        <v>946</v>
      </c>
      <c r="I415" s="158" t="s">
        <v>947</v>
      </c>
      <c r="J415" s="158" t="s">
        <v>334</v>
      </c>
      <c r="K415" s="158" t="s">
        <v>335</v>
      </c>
      <c r="L415" s="158" t="s">
        <v>174</v>
      </c>
      <c r="M415" s="158" t="s">
        <v>174</v>
      </c>
      <c r="N415" s="158" t="s">
        <v>174</v>
      </c>
      <c r="O415" s="158" t="s">
        <v>3827</v>
      </c>
    </row>
    <row r="416" spans="1:15">
      <c r="A416" s="249">
        <v>415</v>
      </c>
      <c r="B416" s="24" t="s">
        <v>1061</v>
      </c>
      <c r="C416" s="249" t="s">
        <v>3050</v>
      </c>
      <c r="D416" s="249" t="s">
        <v>4092</v>
      </c>
      <c r="E416" s="24" t="s">
        <v>1062</v>
      </c>
      <c r="F416" s="158" t="str">
        <f>_xlfn.XLOOKUP($B416,'CDS-C'!$AA:$AA,'CDS-C'!$AC:$AC,"",0)</f>
        <v/>
      </c>
      <c r="G416" s="158" t="s">
        <v>715</v>
      </c>
      <c r="H416" s="158" t="s">
        <v>946</v>
      </c>
      <c r="I416" s="158" t="s">
        <v>947</v>
      </c>
      <c r="J416" s="158" t="s">
        <v>334</v>
      </c>
      <c r="K416" s="158" t="s">
        <v>335</v>
      </c>
      <c r="L416" s="158" t="s">
        <v>174</v>
      </c>
      <c r="M416" s="158" t="s">
        <v>174</v>
      </c>
      <c r="N416" s="158" t="s">
        <v>174</v>
      </c>
      <c r="O416" s="158" t="s">
        <v>3827</v>
      </c>
    </row>
    <row r="417" spans="1:15">
      <c r="A417" s="249">
        <v>416</v>
      </c>
      <c r="B417" s="24" t="s">
        <v>1063</v>
      </c>
      <c r="C417" s="249" t="s">
        <v>3051</v>
      </c>
      <c r="D417" s="249" t="s">
        <v>4093</v>
      </c>
      <c r="E417" s="24" t="s">
        <v>1064</v>
      </c>
      <c r="F417" s="158" t="str">
        <f>_xlfn.XLOOKUP($B417,'CDS-C'!$AA:$AA,'CDS-C'!$AC:$AC,"",0)</f>
        <v/>
      </c>
      <c r="G417" s="158" t="s">
        <v>715</v>
      </c>
      <c r="H417" s="158" t="s">
        <v>946</v>
      </c>
      <c r="I417" s="158" t="s">
        <v>947</v>
      </c>
      <c r="J417" s="158" t="s">
        <v>334</v>
      </c>
      <c r="K417" s="158" t="s">
        <v>335</v>
      </c>
      <c r="L417" s="158" t="s">
        <v>174</v>
      </c>
      <c r="M417" s="158" t="s">
        <v>174</v>
      </c>
      <c r="N417" s="158" t="s">
        <v>174</v>
      </c>
      <c r="O417" s="158" t="s">
        <v>3827</v>
      </c>
    </row>
    <row r="418" spans="1:15">
      <c r="A418" s="249">
        <v>417</v>
      </c>
      <c r="B418" s="24" t="s">
        <v>1065</v>
      </c>
      <c r="C418" s="249" t="s">
        <v>3052</v>
      </c>
      <c r="D418" s="249" t="s">
        <v>4094</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3827</v>
      </c>
    </row>
    <row r="419" spans="1:15">
      <c r="A419" s="249">
        <v>418</v>
      </c>
      <c r="B419" s="24" t="s">
        <v>1068</v>
      </c>
      <c r="C419" s="249" t="s">
        <v>3053</v>
      </c>
      <c r="D419" s="249" t="s">
        <v>4095</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3827</v>
      </c>
    </row>
    <row r="420" spans="1:15">
      <c r="A420" s="249">
        <v>419</v>
      </c>
      <c r="B420" s="24" t="s">
        <v>1070</v>
      </c>
      <c r="C420" s="249" t="s">
        <v>3054</v>
      </c>
      <c r="D420" s="249" t="s">
        <v>4096</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3827</v>
      </c>
    </row>
    <row r="421" spans="1:15">
      <c r="A421" s="249">
        <v>420</v>
      </c>
      <c r="B421" s="24" t="s">
        <v>1072</v>
      </c>
      <c r="C421" s="249" t="s">
        <v>3055</v>
      </c>
      <c r="D421" s="249" t="s">
        <v>2723</v>
      </c>
      <c r="E421" s="24" t="s">
        <v>1073</v>
      </c>
      <c r="F421" s="158">
        <f>_xlfn.XLOOKUP($B421,'CDS-C'!$AA:$AA,'CDS-C'!$AC:$AC,"",0)</f>
        <v>0</v>
      </c>
      <c r="G421" s="158" t="s">
        <v>715</v>
      </c>
      <c r="H421" s="158" t="s">
        <v>946</v>
      </c>
      <c r="I421" s="158" t="s">
        <v>947</v>
      </c>
      <c r="J421" s="158" t="s">
        <v>334</v>
      </c>
      <c r="K421" s="158" t="s">
        <v>335</v>
      </c>
      <c r="L421" s="158" t="s">
        <v>174</v>
      </c>
      <c r="M421" s="158" t="s">
        <v>174</v>
      </c>
      <c r="N421" s="158" t="s">
        <v>174</v>
      </c>
      <c r="O421" s="158" t="s">
        <v>3827</v>
      </c>
    </row>
    <row r="422" spans="1:15">
      <c r="A422" s="249">
        <v>421</v>
      </c>
      <c r="B422" s="24" t="s">
        <v>1074</v>
      </c>
      <c r="C422" s="249" t="s">
        <v>3056</v>
      </c>
      <c r="D422" s="249" t="s">
        <v>4097</v>
      </c>
      <c r="E422" s="24" t="s">
        <v>1075</v>
      </c>
      <c r="F422" s="158" t="str">
        <f>_xlfn.XLOOKUP($B422,'CDS-C'!$AA:$AA,'CDS-C'!$AC:$AC,"",0)</f>
        <v/>
      </c>
      <c r="G422" s="158" t="s">
        <v>715</v>
      </c>
      <c r="H422" s="158" t="s">
        <v>946</v>
      </c>
      <c r="I422" s="158" t="s">
        <v>947</v>
      </c>
      <c r="J422" s="158" t="s">
        <v>334</v>
      </c>
      <c r="K422" s="158" t="s">
        <v>335</v>
      </c>
      <c r="L422" s="158" t="s">
        <v>174</v>
      </c>
      <c r="M422" s="158" t="s">
        <v>174</v>
      </c>
      <c r="N422" s="158" t="s">
        <v>174</v>
      </c>
      <c r="O422" s="158" t="s">
        <v>3827</v>
      </c>
    </row>
    <row r="423" spans="1:15">
      <c r="A423" s="249">
        <v>422</v>
      </c>
      <c r="B423" s="24" t="s">
        <v>1076</v>
      </c>
      <c r="C423" s="249" t="s">
        <v>3057</v>
      </c>
      <c r="D423" s="249" t="s">
        <v>4098</v>
      </c>
      <c r="E423" s="24" t="s">
        <v>1077</v>
      </c>
      <c r="F423" s="158" t="str">
        <f>_xlfn.XLOOKUP($B423,'CDS-C'!$AA:$AA,'CDS-C'!$AC:$AC,"",0)</f>
        <v/>
      </c>
      <c r="G423" s="158" t="s">
        <v>715</v>
      </c>
      <c r="H423" s="158" t="s">
        <v>946</v>
      </c>
      <c r="I423" s="158" t="s">
        <v>947</v>
      </c>
      <c r="J423" s="158" t="s">
        <v>334</v>
      </c>
      <c r="K423" s="158" t="s">
        <v>335</v>
      </c>
      <c r="L423" s="158" t="s">
        <v>174</v>
      </c>
      <c r="M423" s="158" t="s">
        <v>174</v>
      </c>
      <c r="N423" s="158" t="s">
        <v>174</v>
      </c>
      <c r="O423" s="158" t="s">
        <v>3827</v>
      </c>
    </row>
    <row r="424" spans="1:15">
      <c r="A424" s="249">
        <v>423</v>
      </c>
      <c r="B424" s="24" t="s">
        <v>1078</v>
      </c>
      <c r="C424" s="249" t="s">
        <v>3058</v>
      </c>
      <c r="D424" s="249" t="s">
        <v>4099</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3827</v>
      </c>
    </row>
    <row r="425" spans="1:15">
      <c r="A425" s="249">
        <v>424</v>
      </c>
      <c r="B425" s="24" t="s">
        <v>1080</v>
      </c>
      <c r="C425" s="249" t="s">
        <v>3059</v>
      </c>
      <c r="D425" s="249" t="s">
        <v>4100</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3827</v>
      </c>
    </row>
    <row r="426" spans="1:15">
      <c r="A426" s="249">
        <v>425</v>
      </c>
      <c r="B426" s="24" t="s">
        <v>1082</v>
      </c>
      <c r="C426" s="249" t="s">
        <v>3060</v>
      </c>
      <c r="D426" s="249" t="s">
        <v>4101</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3827</v>
      </c>
    </row>
    <row r="427" spans="1:15">
      <c r="A427" s="249">
        <v>426</v>
      </c>
      <c r="B427" s="24" t="s">
        <v>1084</v>
      </c>
      <c r="C427" s="249" t="s">
        <v>3061</v>
      </c>
      <c r="D427" s="249" t="s">
        <v>4102</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3827</v>
      </c>
    </row>
    <row r="428" spans="1:15">
      <c r="A428" s="249">
        <v>427</v>
      </c>
      <c r="B428" s="24" t="s">
        <v>1086</v>
      </c>
      <c r="C428" s="249" t="s">
        <v>2723</v>
      </c>
      <c r="D428" s="249" t="s">
        <v>2723</v>
      </c>
      <c r="E428" s="24" t="s">
        <v>1087</v>
      </c>
      <c r="F428" s="158">
        <f>_xlfn.XLOOKUP($B428,'CDS-C'!$AA:$AA,'CDS-C'!$AC:$AC,"",0)</f>
        <v>0</v>
      </c>
      <c r="G428" s="158" t="s">
        <v>715</v>
      </c>
      <c r="H428" s="158" t="s">
        <v>946</v>
      </c>
      <c r="I428" s="158" t="s">
        <v>947</v>
      </c>
      <c r="J428" s="158" t="s">
        <v>334</v>
      </c>
      <c r="K428" s="158" t="s">
        <v>335</v>
      </c>
      <c r="L428" s="158" t="s">
        <v>174</v>
      </c>
      <c r="M428" s="158" t="s">
        <v>174</v>
      </c>
      <c r="N428" s="158" t="s">
        <v>174</v>
      </c>
      <c r="O428" s="158" t="s">
        <v>3827</v>
      </c>
    </row>
    <row r="429" spans="1:15">
      <c r="A429" s="249">
        <v>428</v>
      </c>
      <c r="B429" s="24" t="s">
        <v>1088</v>
      </c>
      <c r="C429" s="249" t="s">
        <v>3062</v>
      </c>
      <c r="D429" s="249" t="s">
        <v>4103</v>
      </c>
      <c r="E429" s="24" t="s">
        <v>1089</v>
      </c>
      <c r="F429" s="158" t="str">
        <f>_xlfn.XLOOKUP($B429,'CDS-C'!$AA:$AA,'CDS-C'!$AC:$AC,"",0)</f>
        <v/>
      </c>
      <c r="G429" s="158" t="s">
        <v>715</v>
      </c>
      <c r="H429" s="158" t="s">
        <v>946</v>
      </c>
      <c r="I429" s="158" t="s">
        <v>947</v>
      </c>
      <c r="J429" s="158" t="s">
        <v>334</v>
      </c>
      <c r="K429" s="158" t="s">
        <v>335</v>
      </c>
      <c r="L429" s="158" t="s">
        <v>174</v>
      </c>
      <c r="M429" s="158" t="s">
        <v>174</v>
      </c>
      <c r="N429" s="158" t="s">
        <v>174</v>
      </c>
      <c r="O429" s="158" t="s">
        <v>3827</v>
      </c>
    </row>
    <row r="430" spans="1:15">
      <c r="A430" s="249">
        <v>429</v>
      </c>
      <c r="B430" s="24" t="s">
        <v>1090</v>
      </c>
      <c r="C430" s="249" t="s">
        <v>3063</v>
      </c>
      <c r="D430" s="249" t="s">
        <v>4104</v>
      </c>
      <c r="E430" s="24" t="s">
        <v>1091</v>
      </c>
      <c r="F430" s="158" t="str">
        <f>_xlfn.XLOOKUP($B430,'CDS-C'!$AA:$AA,'CDS-C'!$AC:$AC,"",0)</f>
        <v/>
      </c>
      <c r="G430" s="158" t="s">
        <v>715</v>
      </c>
      <c r="H430" s="158" t="s">
        <v>946</v>
      </c>
      <c r="I430" s="158" t="s">
        <v>947</v>
      </c>
      <c r="J430" s="158" t="s">
        <v>334</v>
      </c>
      <c r="K430" s="158" t="s">
        <v>335</v>
      </c>
      <c r="L430" s="158" t="s">
        <v>174</v>
      </c>
      <c r="M430" s="158" t="s">
        <v>174</v>
      </c>
      <c r="N430" s="158" t="s">
        <v>174</v>
      </c>
      <c r="O430" s="158" t="s">
        <v>3827</v>
      </c>
    </row>
    <row r="431" spans="1:15">
      <c r="A431" s="249">
        <v>430</v>
      </c>
      <c r="B431" s="24" t="s">
        <v>1092</v>
      </c>
      <c r="C431" s="249" t="s">
        <v>3064</v>
      </c>
      <c r="D431" s="249" t="s">
        <v>4105</v>
      </c>
      <c r="E431" s="24" t="s">
        <v>1093</v>
      </c>
      <c r="F431" s="158" t="str">
        <f>_xlfn.XLOOKUP($B431,'CDS-C'!$AA:$AA,'CDS-C'!$AC:$AC,"",0)</f>
        <v/>
      </c>
      <c r="G431" s="158" t="s">
        <v>715</v>
      </c>
      <c r="H431" s="158" t="s">
        <v>946</v>
      </c>
      <c r="I431" s="158" t="s">
        <v>947</v>
      </c>
      <c r="J431" s="158" t="s">
        <v>334</v>
      </c>
      <c r="K431" s="158" t="s">
        <v>335</v>
      </c>
      <c r="L431" s="158" t="s">
        <v>174</v>
      </c>
      <c r="M431" s="158" t="s">
        <v>174</v>
      </c>
      <c r="N431" s="158" t="s">
        <v>174</v>
      </c>
      <c r="O431" s="158" t="s">
        <v>3827</v>
      </c>
    </row>
    <row r="432" spans="1:15">
      <c r="A432" s="249">
        <v>431</v>
      </c>
      <c r="B432" s="24" t="s">
        <v>1094</v>
      </c>
      <c r="C432" s="249" t="s">
        <v>3065</v>
      </c>
      <c r="D432" s="249" t="s">
        <v>4106</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3827</v>
      </c>
    </row>
    <row r="433" spans="1:15">
      <c r="A433" s="249">
        <v>432</v>
      </c>
      <c r="B433" s="24" t="s">
        <v>1096</v>
      </c>
      <c r="C433" s="249" t="s">
        <v>3066</v>
      </c>
      <c r="D433" s="249" t="s">
        <v>4107</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3827</v>
      </c>
    </row>
    <row r="434" spans="1:15">
      <c r="A434" s="249">
        <v>433</v>
      </c>
      <c r="B434" s="24" t="s">
        <v>1098</v>
      </c>
      <c r="C434" s="249" t="s">
        <v>3067</v>
      </c>
      <c r="D434" s="249" t="s">
        <v>4108</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3827</v>
      </c>
    </row>
    <row r="435" spans="1:15">
      <c r="A435" s="249">
        <v>434</v>
      </c>
      <c r="B435" s="24" t="s">
        <v>1100</v>
      </c>
      <c r="C435" s="249" t="s">
        <v>2723</v>
      </c>
      <c r="D435" s="249" t="s">
        <v>2723</v>
      </c>
      <c r="E435" s="24" t="s">
        <v>1101</v>
      </c>
      <c r="F435" s="158">
        <f>_xlfn.XLOOKUP($B435,'CDS-C'!$AA:$AA,'CDS-C'!$AC:$AC,"",0)</f>
        <v>0</v>
      </c>
      <c r="G435" s="158" t="s">
        <v>715</v>
      </c>
      <c r="H435" s="158" t="s">
        <v>946</v>
      </c>
      <c r="I435" s="158" t="s">
        <v>947</v>
      </c>
      <c r="J435" s="158" t="s">
        <v>334</v>
      </c>
      <c r="K435" s="158" t="s">
        <v>335</v>
      </c>
      <c r="L435" s="158" t="s">
        <v>174</v>
      </c>
      <c r="M435" s="158" t="s">
        <v>174</v>
      </c>
      <c r="N435" s="158" t="s">
        <v>174</v>
      </c>
      <c r="O435" s="158" t="s">
        <v>3827</v>
      </c>
    </row>
    <row r="436" spans="1:15">
      <c r="A436" s="249">
        <v>435</v>
      </c>
      <c r="B436" s="24" t="s">
        <v>1102</v>
      </c>
      <c r="C436" s="249" t="s">
        <v>3068</v>
      </c>
      <c r="D436" s="249" t="s">
        <v>4109</v>
      </c>
      <c r="E436" s="24" t="s">
        <v>1103</v>
      </c>
      <c r="F436" s="158" t="str">
        <f>_xlfn.XLOOKUP($B436,'CDS-C'!$AA:$AA,'CDS-C'!$AC:$AC,"",0)</f>
        <v/>
      </c>
      <c r="G436" s="158" t="s">
        <v>715</v>
      </c>
      <c r="H436" s="158" t="s">
        <v>946</v>
      </c>
      <c r="I436" s="158" t="s">
        <v>947</v>
      </c>
      <c r="J436" s="158" t="s">
        <v>334</v>
      </c>
      <c r="K436" s="158" t="s">
        <v>335</v>
      </c>
      <c r="L436" s="158" t="s">
        <v>174</v>
      </c>
      <c r="M436" s="158" t="s">
        <v>174</v>
      </c>
      <c r="N436" s="158" t="s">
        <v>174</v>
      </c>
      <c r="O436" s="158" t="s">
        <v>3827</v>
      </c>
    </row>
    <row r="437" spans="1:15">
      <c r="A437" s="249">
        <v>436</v>
      </c>
      <c r="B437" s="24" t="s">
        <v>1104</v>
      </c>
      <c r="C437" s="249" t="s">
        <v>3069</v>
      </c>
      <c r="D437" s="249" t="s">
        <v>4110</v>
      </c>
      <c r="E437" s="24" t="s">
        <v>1105</v>
      </c>
      <c r="F437" s="158" t="str">
        <f>_xlfn.XLOOKUP($B437,'CDS-C'!$AA:$AA,'CDS-C'!$AC:$AC,"",0)</f>
        <v/>
      </c>
      <c r="G437" s="158" t="s">
        <v>715</v>
      </c>
      <c r="H437" s="158" t="s">
        <v>946</v>
      </c>
      <c r="I437" s="158" t="s">
        <v>947</v>
      </c>
      <c r="J437" s="158" t="s">
        <v>334</v>
      </c>
      <c r="K437" s="158" t="s">
        <v>335</v>
      </c>
      <c r="L437" s="158" t="s">
        <v>174</v>
      </c>
      <c r="M437" s="158" t="s">
        <v>174</v>
      </c>
      <c r="N437" s="158" t="s">
        <v>174</v>
      </c>
      <c r="O437" s="158" t="s">
        <v>3827</v>
      </c>
    </row>
    <row r="438" spans="1:15">
      <c r="A438" s="249">
        <v>437</v>
      </c>
      <c r="B438" s="24" t="s">
        <v>1106</v>
      </c>
      <c r="C438" s="249" t="s">
        <v>3070</v>
      </c>
      <c r="D438" s="249" t="s">
        <v>4111</v>
      </c>
      <c r="E438" s="24" t="s">
        <v>1107</v>
      </c>
      <c r="F438" s="158" t="str">
        <f>_xlfn.XLOOKUP($B438,'CDS-C'!$AA:$AA,'CDS-C'!$AC:$AC,"",0)</f>
        <v/>
      </c>
      <c r="G438" s="158" t="s">
        <v>715</v>
      </c>
      <c r="H438" s="158" t="s">
        <v>946</v>
      </c>
      <c r="I438" s="158" t="s">
        <v>947</v>
      </c>
      <c r="J438" s="158" t="s">
        <v>334</v>
      </c>
      <c r="K438" s="158" t="s">
        <v>335</v>
      </c>
      <c r="L438" s="158" t="s">
        <v>174</v>
      </c>
      <c r="M438" s="158" t="s">
        <v>174</v>
      </c>
      <c r="N438" s="158" t="s">
        <v>174</v>
      </c>
      <c r="O438" s="158" t="s">
        <v>3827</v>
      </c>
    </row>
    <row r="439" spans="1:15">
      <c r="A439" s="249">
        <v>438</v>
      </c>
      <c r="B439" s="24" t="s">
        <v>1108</v>
      </c>
      <c r="C439" s="249" t="s">
        <v>3071</v>
      </c>
      <c r="D439" s="249" t="s">
        <v>4112</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3827</v>
      </c>
    </row>
    <row r="440" spans="1:15">
      <c r="A440" s="249">
        <v>439</v>
      </c>
      <c r="B440" s="24" t="s">
        <v>1110</v>
      </c>
      <c r="C440" s="249" t="s">
        <v>3072</v>
      </c>
      <c r="D440" s="249" t="s">
        <v>4113</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3827</v>
      </c>
    </row>
    <row r="441" spans="1:15">
      <c r="A441" s="249">
        <v>440</v>
      </c>
      <c r="B441" s="24" t="s">
        <v>1112</v>
      </c>
      <c r="C441" s="249" t="s">
        <v>3073</v>
      </c>
      <c r="D441" s="249" t="s">
        <v>4114</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3827</v>
      </c>
    </row>
    <row r="442" spans="1:15">
      <c r="A442" s="249">
        <v>441</v>
      </c>
      <c r="B442" s="24" t="s">
        <v>1114</v>
      </c>
      <c r="C442" s="249" t="s">
        <v>2723</v>
      </c>
      <c r="D442" s="249" t="s">
        <v>2723</v>
      </c>
      <c r="E442" s="24" t="s">
        <v>1115</v>
      </c>
      <c r="F442" s="158">
        <f>_xlfn.XLOOKUP($B442,'CDS-C'!$AA:$AA,'CDS-C'!$AC:$AC,"",0)</f>
        <v>0</v>
      </c>
      <c r="G442" s="158" t="s">
        <v>715</v>
      </c>
      <c r="H442" s="158" t="s">
        <v>946</v>
      </c>
      <c r="I442" s="158" t="s">
        <v>947</v>
      </c>
      <c r="J442" s="158" t="s">
        <v>334</v>
      </c>
      <c r="K442" s="158" t="s">
        <v>335</v>
      </c>
      <c r="L442" s="158" t="s">
        <v>174</v>
      </c>
      <c r="M442" s="158" t="s">
        <v>174</v>
      </c>
      <c r="N442" s="158" t="s">
        <v>174</v>
      </c>
      <c r="O442" s="158" t="s">
        <v>3827</v>
      </c>
    </row>
    <row r="443" spans="1:15">
      <c r="A443" s="249">
        <v>442</v>
      </c>
      <c r="B443" s="24" t="s">
        <v>1116</v>
      </c>
      <c r="C443" s="249" t="s">
        <v>3074</v>
      </c>
      <c r="D443" s="249" t="s">
        <v>4115</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3827</v>
      </c>
    </row>
    <row r="444" spans="1:15">
      <c r="A444" s="249">
        <v>443</v>
      </c>
      <c r="B444" s="24" t="s">
        <v>1119</v>
      </c>
      <c r="C444" s="249" t="s">
        <v>3075</v>
      </c>
      <c r="D444" s="249" t="s">
        <v>4116</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3827</v>
      </c>
    </row>
    <row r="445" spans="1:15">
      <c r="A445" s="249">
        <v>444</v>
      </c>
      <c r="B445" s="24" t="s">
        <v>1122</v>
      </c>
      <c r="C445" s="249" t="s">
        <v>3076</v>
      </c>
      <c r="D445" s="249" t="s">
        <v>4117</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3827</v>
      </c>
    </row>
    <row r="446" spans="1:15">
      <c r="A446" s="249">
        <v>445</v>
      </c>
      <c r="B446" s="24" t="s">
        <v>1124</v>
      </c>
      <c r="C446" s="249" t="s">
        <v>3077</v>
      </c>
      <c r="D446" s="249" t="s">
        <v>4118</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3827</v>
      </c>
    </row>
    <row r="447" spans="1:15">
      <c r="A447" s="249">
        <v>446</v>
      </c>
      <c r="B447" s="24" t="s">
        <v>1128</v>
      </c>
      <c r="C447" s="249" t="s">
        <v>3078</v>
      </c>
      <c r="D447" s="249" t="s">
        <v>4119</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3827</v>
      </c>
    </row>
    <row r="448" spans="1:15">
      <c r="A448" s="249">
        <v>447</v>
      </c>
      <c r="B448" s="24" t="s">
        <v>1131</v>
      </c>
      <c r="C448" s="13" t="s">
        <v>4722</v>
      </c>
      <c r="D448" s="249" t="s">
        <v>4723</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3827</v>
      </c>
    </row>
    <row r="449" spans="1:15">
      <c r="A449" s="249">
        <v>448</v>
      </c>
      <c r="B449" s="24" t="s">
        <v>1133</v>
      </c>
      <c r="C449" s="249" t="s">
        <v>2723</v>
      </c>
      <c r="D449" s="249" t="s">
        <v>2723</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3827</v>
      </c>
    </row>
    <row r="450" spans="1:15">
      <c r="A450" s="249">
        <v>449</v>
      </c>
      <c r="B450" s="24" t="s">
        <v>1135</v>
      </c>
      <c r="C450" s="249" t="s">
        <v>3079</v>
      </c>
      <c r="D450" s="249" t="s">
        <v>4120</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3827</v>
      </c>
    </row>
    <row r="451" spans="1:15">
      <c r="A451" s="249">
        <v>450</v>
      </c>
      <c r="B451" s="24" t="s">
        <v>1137</v>
      </c>
      <c r="C451" s="249" t="s">
        <v>3080</v>
      </c>
      <c r="D451" s="249" t="s">
        <v>4121</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3827</v>
      </c>
    </row>
    <row r="452" spans="1:15">
      <c r="A452" s="249">
        <v>451</v>
      </c>
      <c r="B452" s="24" t="s">
        <v>1139</v>
      </c>
      <c r="C452" s="249" t="s">
        <v>3081</v>
      </c>
      <c r="D452" s="249" t="s">
        <v>4122</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3827</v>
      </c>
    </row>
    <row r="453" spans="1:15">
      <c r="A453" s="249">
        <v>452</v>
      </c>
      <c r="B453" s="24" t="s">
        <v>1141</v>
      </c>
      <c r="C453" s="249" t="s">
        <v>3082</v>
      </c>
      <c r="D453" s="249" t="s">
        <v>4123</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3827</v>
      </c>
    </row>
    <row r="454" spans="1:15">
      <c r="A454" s="249">
        <v>453</v>
      </c>
      <c r="B454" s="24" t="s">
        <v>1143</v>
      </c>
      <c r="C454" s="249" t="s">
        <v>3083</v>
      </c>
      <c r="D454" s="249" t="s">
        <v>4124</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3827</v>
      </c>
    </row>
    <row r="455" spans="1:15">
      <c r="A455" s="249">
        <v>454</v>
      </c>
      <c r="B455" s="24" t="s">
        <v>1146</v>
      </c>
      <c r="C455" s="249" t="s">
        <v>3084</v>
      </c>
      <c r="D455" s="249" t="s">
        <v>4125</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3827</v>
      </c>
    </row>
    <row r="456" spans="1:15">
      <c r="A456" s="249">
        <v>455</v>
      </c>
      <c r="B456" s="24" t="s">
        <v>1149</v>
      </c>
      <c r="C456" s="249" t="s">
        <v>2723</v>
      </c>
      <c r="D456" s="249" t="s">
        <v>2723</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3827</v>
      </c>
    </row>
    <row r="457" spans="1:15">
      <c r="A457" s="249">
        <v>456</v>
      </c>
      <c r="B457" s="24" t="s">
        <v>1152</v>
      </c>
      <c r="C457" s="249" t="s">
        <v>3085</v>
      </c>
      <c r="D457" s="249" t="s">
        <v>4126</v>
      </c>
      <c r="E457" s="24" t="s">
        <v>1153</v>
      </c>
      <c r="F457" s="158">
        <f>_xlfn.XLOOKUP($B457,'CDS-C'!$AA:$AA,'CDS-C'!$AC:$AC,"",0)</f>
        <v>0.21215880893300249</v>
      </c>
      <c r="G457" s="158" t="s">
        <v>715</v>
      </c>
      <c r="H457" s="158" t="s">
        <v>946</v>
      </c>
      <c r="I457" s="158" t="s">
        <v>947</v>
      </c>
      <c r="J457" s="158" t="s">
        <v>334</v>
      </c>
      <c r="K457" s="158" t="s">
        <v>335</v>
      </c>
      <c r="L457" s="158" t="s">
        <v>174</v>
      </c>
      <c r="M457" s="158" t="s">
        <v>174</v>
      </c>
      <c r="N457" s="158" t="s">
        <v>174</v>
      </c>
      <c r="O457" s="158" t="s">
        <v>3827</v>
      </c>
    </row>
    <row r="458" spans="1:15">
      <c r="A458" s="249">
        <v>457</v>
      </c>
      <c r="B458" s="24" t="s">
        <v>1154</v>
      </c>
      <c r="C458" s="249" t="s">
        <v>3086</v>
      </c>
      <c r="D458" s="249" t="s">
        <v>4127</v>
      </c>
      <c r="E458" s="24" t="s">
        <v>1155</v>
      </c>
      <c r="F458" s="158">
        <f>_xlfn.XLOOKUP($B458,'CDS-C'!$AA:$AA,'CDS-C'!$AC:$AC,"",0)</f>
        <v>0.47022332506203474</v>
      </c>
      <c r="G458" s="158" t="s">
        <v>715</v>
      </c>
      <c r="H458" s="158" t="s">
        <v>946</v>
      </c>
      <c r="I458" s="158" t="s">
        <v>947</v>
      </c>
      <c r="J458" s="158" t="s">
        <v>334</v>
      </c>
      <c r="K458" s="158" t="s">
        <v>335</v>
      </c>
      <c r="L458" s="158" t="s">
        <v>174</v>
      </c>
      <c r="M458" s="158" t="s">
        <v>174</v>
      </c>
      <c r="N458" s="158" t="s">
        <v>174</v>
      </c>
      <c r="O458" s="158" t="s">
        <v>3827</v>
      </c>
    </row>
    <row r="459" spans="1:15">
      <c r="A459" s="249">
        <v>458</v>
      </c>
      <c r="B459" s="24" t="s">
        <v>1157</v>
      </c>
      <c r="C459" s="249" t="s">
        <v>3087</v>
      </c>
      <c r="D459" s="249" t="s">
        <v>4128</v>
      </c>
      <c r="E459" s="24" t="s">
        <v>1158</v>
      </c>
      <c r="F459" s="158">
        <f>_xlfn.XLOOKUP($B459,'CDS-C'!$AA:$AA,'CDS-C'!$AC:$AC,"",0)</f>
        <v>0.80024813895781632</v>
      </c>
      <c r="G459" s="158" t="s">
        <v>715</v>
      </c>
      <c r="H459" s="158" t="s">
        <v>946</v>
      </c>
      <c r="I459" s="158" t="s">
        <v>947</v>
      </c>
      <c r="J459" s="158" t="s">
        <v>334</v>
      </c>
      <c r="K459" s="158" t="s">
        <v>335</v>
      </c>
      <c r="L459" s="158" t="s">
        <v>174</v>
      </c>
      <c r="M459" s="158" t="s">
        <v>174</v>
      </c>
      <c r="N459" s="158" t="s">
        <v>174</v>
      </c>
      <c r="O459" s="158" t="s">
        <v>3827</v>
      </c>
    </row>
    <row r="460" spans="1:15">
      <c r="A460" s="249">
        <v>459</v>
      </c>
      <c r="B460" s="24" t="s">
        <v>1159</v>
      </c>
      <c r="C460" s="249" t="s">
        <v>3088</v>
      </c>
      <c r="D460" s="249" t="s">
        <v>4129</v>
      </c>
      <c r="E460" s="24" t="s">
        <v>1160</v>
      </c>
      <c r="F460" s="158">
        <f>_xlfn.XLOOKUP($B460,'CDS-C'!$AA:$AA,'CDS-C'!$AC:$AC,"",0)</f>
        <v>0.19975186104218362</v>
      </c>
      <c r="G460" s="158" t="s">
        <v>715</v>
      </c>
      <c r="H460" s="158" t="s">
        <v>946</v>
      </c>
      <c r="I460" s="158" t="s">
        <v>947</v>
      </c>
      <c r="J460" s="158" t="s">
        <v>334</v>
      </c>
      <c r="K460" s="158" t="s">
        <v>335</v>
      </c>
      <c r="L460" s="158" t="s">
        <v>174</v>
      </c>
      <c r="M460" s="158" t="s">
        <v>174</v>
      </c>
      <c r="N460" s="158" t="s">
        <v>174</v>
      </c>
      <c r="O460" s="158" t="s">
        <v>3827</v>
      </c>
    </row>
    <row r="461" spans="1:15">
      <c r="A461" s="249">
        <v>460</v>
      </c>
      <c r="B461" s="24" t="s">
        <v>1161</v>
      </c>
      <c r="C461" s="249" t="s">
        <v>3089</v>
      </c>
      <c r="D461" s="249" t="s">
        <v>4130</v>
      </c>
      <c r="E461" s="24" t="s">
        <v>1162</v>
      </c>
      <c r="F461" s="158">
        <f>_xlfn.XLOOKUP($B461,'CDS-C'!$AA:$AA,'CDS-C'!$AC:$AC,"",0)</f>
        <v>3.3498759305210915E-2</v>
      </c>
      <c r="G461" s="158" t="s">
        <v>715</v>
      </c>
      <c r="H461" s="158" t="s">
        <v>946</v>
      </c>
      <c r="I461" s="158" t="s">
        <v>947</v>
      </c>
      <c r="J461" s="158" t="s">
        <v>334</v>
      </c>
      <c r="K461" s="158" t="s">
        <v>335</v>
      </c>
      <c r="L461" s="158" t="s">
        <v>174</v>
      </c>
      <c r="M461" s="158" t="s">
        <v>174</v>
      </c>
      <c r="N461" s="158" t="s">
        <v>174</v>
      </c>
      <c r="O461" s="158" t="s">
        <v>3827</v>
      </c>
    </row>
    <row r="462" spans="1:15">
      <c r="A462" s="249">
        <v>461</v>
      </c>
      <c r="B462" s="24" t="s">
        <v>1163</v>
      </c>
      <c r="C462" s="249" t="s">
        <v>3090</v>
      </c>
      <c r="D462" s="249" t="s">
        <v>4131</v>
      </c>
      <c r="E462" s="24" t="s">
        <v>1164</v>
      </c>
      <c r="F462" s="158">
        <f>_xlfn.XLOOKUP($B462,'CDS-C'!$AA:$AA,'CDS-C'!$AC:$AC,"",0)</f>
        <v>0.6032934131736527</v>
      </c>
      <c r="G462" s="158" t="s">
        <v>715</v>
      </c>
      <c r="H462" s="158" t="s">
        <v>946</v>
      </c>
      <c r="I462" s="158" t="s">
        <v>947</v>
      </c>
      <c r="J462" s="158" t="s">
        <v>334</v>
      </c>
      <c r="K462" s="158" t="s">
        <v>335</v>
      </c>
      <c r="L462" s="158" t="s">
        <v>174</v>
      </c>
      <c r="M462" s="158" t="s">
        <v>174</v>
      </c>
      <c r="N462" s="158" t="s">
        <v>174</v>
      </c>
      <c r="O462" s="158" t="s">
        <v>3827</v>
      </c>
    </row>
    <row r="463" spans="1:15">
      <c r="A463" s="249">
        <v>462</v>
      </c>
      <c r="B463" s="24" t="s">
        <v>1166</v>
      </c>
      <c r="C463" s="249" t="s">
        <v>3091</v>
      </c>
      <c r="D463" s="249" t="s">
        <v>4132</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3827</v>
      </c>
    </row>
    <row r="464" spans="1:15">
      <c r="A464" s="249">
        <v>463</v>
      </c>
      <c r="B464" s="24" t="s">
        <v>1170</v>
      </c>
      <c r="C464" s="249" t="s">
        <v>3092</v>
      </c>
      <c r="D464" s="249" t="s">
        <v>4133</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3827</v>
      </c>
    </row>
    <row r="465" spans="1:15">
      <c r="A465" s="249">
        <v>464</v>
      </c>
      <c r="B465" s="24" t="s">
        <v>1173</v>
      </c>
      <c r="C465" s="249" t="s">
        <v>3093</v>
      </c>
      <c r="D465" s="249" t="s">
        <v>4134</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3827</v>
      </c>
    </row>
    <row r="466" spans="1:15">
      <c r="A466" s="249">
        <v>465</v>
      </c>
      <c r="B466" s="24" t="s">
        <v>1176</v>
      </c>
      <c r="C466" s="249" t="s">
        <v>3094</v>
      </c>
      <c r="D466" s="249" t="s">
        <v>4135</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3827</v>
      </c>
    </row>
    <row r="467" spans="1:15">
      <c r="A467" s="249">
        <v>466</v>
      </c>
      <c r="B467" s="24" t="s">
        <v>1179</v>
      </c>
      <c r="C467" s="249" t="s">
        <v>3095</v>
      </c>
      <c r="D467" s="249" t="s">
        <v>4136</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3827</v>
      </c>
    </row>
    <row r="468" spans="1:15">
      <c r="A468" s="249">
        <v>467</v>
      </c>
      <c r="B468" s="24" t="s">
        <v>1182</v>
      </c>
      <c r="C468" s="249" t="s">
        <v>3096</v>
      </c>
      <c r="D468" s="249" t="s">
        <v>4137</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3827</v>
      </c>
    </row>
    <row r="469" spans="1:15">
      <c r="A469" s="249">
        <v>468</v>
      </c>
      <c r="B469" s="24" t="s">
        <v>1185</v>
      </c>
      <c r="C469" s="249" t="s">
        <v>3097</v>
      </c>
      <c r="D469" s="249" t="s">
        <v>4138</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3827</v>
      </c>
    </row>
    <row r="470" spans="1:15">
      <c r="A470" s="249">
        <v>469</v>
      </c>
      <c r="B470" s="24" t="s">
        <v>1188</v>
      </c>
      <c r="C470" s="249" t="s">
        <v>3098</v>
      </c>
      <c r="D470" s="249" t="s">
        <v>4139</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3827</v>
      </c>
    </row>
    <row r="471" spans="1:15">
      <c r="A471" s="249">
        <v>470</v>
      </c>
      <c r="B471" s="24" t="s">
        <v>1191</v>
      </c>
      <c r="C471" s="249" t="s">
        <v>3099</v>
      </c>
      <c r="D471" s="249" t="s">
        <v>4140</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3827</v>
      </c>
    </row>
    <row r="472" spans="1:15">
      <c r="A472" s="249">
        <v>471</v>
      </c>
      <c r="B472" s="24" t="s">
        <v>1194</v>
      </c>
      <c r="C472" s="249" t="s">
        <v>3100</v>
      </c>
      <c r="D472" s="249" t="s">
        <v>2723</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3827</v>
      </c>
    </row>
    <row r="473" spans="1:15">
      <c r="A473" s="249">
        <v>472</v>
      </c>
      <c r="B473" s="24" t="s">
        <v>1195</v>
      </c>
      <c r="C473" s="249" t="s">
        <v>3101</v>
      </c>
      <c r="D473" s="249" t="s">
        <v>4141</v>
      </c>
      <c r="E473" s="24" t="s">
        <v>1167</v>
      </c>
      <c r="F473" s="158">
        <f>_xlfn.XLOOKUP($B473,'CDS-C'!$AA:$AA,'CDS-C'!$AC:$AC,"",0)</f>
        <v>0.19888623707239458</v>
      </c>
      <c r="G473" s="158" t="s">
        <v>715</v>
      </c>
      <c r="H473" s="158" t="s">
        <v>946</v>
      </c>
      <c r="I473" s="158" t="s">
        <v>1168</v>
      </c>
      <c r="J473" s="158" t="s">
        <v>334</v>
      </c>
      <c r="K473" s="158" t="s">
        <v>335</v>
      </c>
      <c r="L473" s="158" t="s">
        <v>174</v>
      </c>
      <c r="M473" s="158" t="s">
        <v>174</v>
      </c>
      <c r="N473" s="158" t="s">
        <v>174</v>
      </c>
      <c r="O473" s="158" t="s">
        <v>3827</v>
      </c>
    </row>
    <row r="474" spans="1:15">
      <c r="A474" s="249">
        <v>473</v>
      </c>
      <c r="B474" s="24" t="s">
        <v>1197</v>
      </c>
      <c r="C474" s="249" t="s">
        <v>3102</v>
      </c>
      <c r="D474" s="249" t="s">
        <v>4142</v>
      </c>
      <c r="E474" s="24" t="s">
        <v>1171</v>
      </c>
      <c r="F474" s="158">
        <f>_xlfn.XLOOKUP($B474,'CDS-C'!$AA:$AA,'CDS-C'!$AC:$AC,"",0)</f>
        <v>0.22275258552108193</v>
      </c>
      <c r="G474" s="158" t="s">
        <v>715</v>
      </c>
      <c r="H474" s="158" t="s">
        <v>946</v>
      </c>
      <c r="I474" s="158" t="s">
        <v>1168</v>
      </c>
      <c r="J474" s="158" t="s">
        <v>334</v>
      </c>
      <c r="K474" s="158" t="s">
        <v>335</v>
      </c>
      <c r="L474" s="158" t="s">
        <v>174</v>
      </c>
      <c r="M474" s="158" t="s">
        <v>174</v>
      </c>
      <c r="N474" s="158" t="s">
        <v>174</v>
      </c>
      <c r="O474" s="158" t="s">
        <v>3827</v>
      </c>
    </row>
    <row r="475" spans="1:15">
      <c r="A475" s="249">
        <v>474</v>
      </c>
      <c r="B475" s="24" t="s">
        <v>1198</v>
      </c>
      <c r="C475" s="249" t="s">
        <v>3103</v>
      </c>
      <c r="D475" s="249" t="s">
        <v>4143</v>
      </c>
      <c r="E475" s="24" t="s">
        <v>1174</v>
      </c>
      <c r="F475" s="158">
        <f>_xlfn.XLOOKUP($B475,'CDS-C'!$AA:$AA,'CDS-C'!$AC:$AC,"",0)</f>
        <v>0.17740652346857597</v>
      </c>
      <c r="G475" s="158" t="s">
        <v>715</v>
      </c>
      <c r="H475" s="158" t="s">
        <v>946</v>
      </c>
      <c r="I475" s="158" t="s">
        <v>1168</v>
      </c>
      <c r="J475" s="158" t="s">
        <v>334</v>
      </c>
      <c r="K475" s="158" t="s">
        <v>335</v>
      </c>
      <c r="L475" s="158" t="s">
        <v>174</v>
      </c>
      <c r="M475" s="158" t="s">
        <v>174</v>
      </c>
      <c r="N475" s="158" t="s">
        <v>174</v>
      </c>
      <c r="O475" s="158" t="s">
        <v>3827</v>
      </c>
    </row>
    <row r="476" spans="1:15">
      <c r="A476" s="249">
        <v>475</v>
      </c>
      <c r="B476" s="24" t="s">
        <v>1200</v>
      </c>
      <c r="C476" s="249" t="s">
        <v>3104</v>
      </c>
      <c r="D476" s="249" t="s">
        <v>4144</v>
      </c>
      <c r="E476" s="24" t="s">
        <v>1177</v>
      </c>
      <c r="F476" s="158">
        <f>_xlfn.XLOOKUP($B476,'CDS-C'!$AA:$AA,'CDS-C'!$AC:$AC,"",0)</f>
        <v>0.13365155131264916</v>
      </c>
      <c r="G476" s="158" t="s">
        <v>715</v>
      </c>
      <c r="H476" s="158" t="s">
        <v>946</v>
      </c>
      <c r="I476" s="158" t="s">
        <v>1168</v>
      </c>
      <c r="J476" s="158" t="s">
        <v>334</v>
      </c>
      <c r="K476" s="158" t="s">
        <v>335</v>
      </c>
      <c r="L476" s="158" t="s">
        <v>174</v>
      </c>
      <c r="M476" s="158" t="s">
        <v>174</v>
      </c>
      <c r="N476" s="158" t="s">
        <v>174</v>
      </c>
      <c r="O476" s="158" t="s">
        <v>3827</v>
      </c>
    </row>
    <row r="477" spans="1:15">
      <c r="A477" s="249">
        <v>476</v>
      </c>
      <c r="B477" s="24" t="s">
        <v>1202</v>
      </c>
      <c r="C477" s="249" t="s">
        <v>3105</v>
      </c>
      <c r="D477" s="249" t="s">
        <v>4145</v>
      </c>
      <c r="E477" s="24" t="s">
        <v>1180</v>
      </c>
      <c r="F477" s="158">
        <f>_xlfn.XLOOKUP($B477,'CDS-C'!$AA:$AA,'CDS-C'!$AC:$AC,"",0)</f>
        <v>0.11296738265712013</v>
      </c>
      <c r="G477" s="158" t="s">
        <v>715</v>
      </c>
      <c r="H477" s="158" t="s">
        <v>946</v>
      </c>
      <c r="I477" s="158" t="s">
        <v>1168</v>
      </c>
      <c r="J477" s="158" t="s">
        <v>334</v>
      </c>
      <c r="K477" s="158" t="s">
        <v>335</v>
      </c>
      <c r="L477" s="158" t="s">
        <v>174</v>
      </c>
      <c r="M477" s="158" t="s">
        <v>174</v>
      </c>
      <c r="N477" s="158" t="s">
        <v>174</v>
      </c>
      <c r="O477" s="158" t="s">
        <v>3827</v>
      </c>
    </row>
    <row r="478" spans="1:15">
      <c r="A478" s="249">
        <v>477</v>
      </c>
      <c r="B478" s="24" t="s">
        <v>1204</v>
      </c>
      <c r="C478" s="249" t="s">
        <v>3106</v>
      </c>
      <c r="D478" s="249" t="s">
        <v>4146</v>
      </c>
      <c r="E478" s="24" t="s">
        <v>1183</v>
      </c>
      <c r="F478" s="158">
        <f>_xlfn.XLOOKUP($B478,'CDS-C'!$AA:$AA,'CDS-C'!$AC:$AC,"",0)</f>
        <v>0.12171837708830549</v>
      </c>
      <c r="G478" s="158" t="s">
        <v>715</v>
      </c>
      <c r="H478" s="158" t="s">
        <v>946</v>
      </c>
      <c r="I478" s="158" t="s">
        <v>1168</v>
      </c>
      <c r="J478" s="158" t="s">
        <v>334</v>
      </c>
      <c r="K478" s="158" t="s">
        <v>335</v>
      </c>
      <c r="L478" s="158" t="s">
        <v>174</v>
      </c>
      <c r="M478" s="158" t="s">
        <v>174</v>
      </c>
      <c r="N478" s="158" t="s">
        <v>174</v>
      </c>
      <c r="O478" s="158" t="s">
        <v>3827</v>
      </c>
    </row>
    <row r="479" spans="1:15">
      <c r="A479" s="249">
        <v>478</v>
      </c>
      <c r="B479" s="24" t="s">
        <v>1206</v>
      </c>
      <c r="C479" s="249" t="s">
        <v>3107</v>
      </c>
      <c r="D479" s="249" t="s">
        <v>4147</v>
      </c>
      <c r="E479" s="24" t="s">
        <v>1186</v>
      </c>
      <c r="F479" s="158">
        <f>_xlfn.XLOOKUP($B479,'CDS-C'!$AA:$AA,'CDS-C'!$AC:$AC,"",0)</f>
        <v>3.1821797931583136E-2</v>
      </c>
      <c r="G479" s="158" t="s">
        <v>715</v>
      </c>
      <c r="H479" s="158" t="s">
        <v>946</v>
      </c>
      <c r="I479" s="158" t="s">
        <v>1168</v>
      </c>
      <c r="J479" s="158" t="s">
        <v>334</v>
      </c>
      <c r="K479" s="158" t="s">
        <v>335</v>
      </c>
      <c r="L479" s="158" t="s">
        <v>174</v>
      </c>
      <c r="M479" s="158" t="s">
        <v>174</v>
      </c>
      <c r="N479" s="158" t="s">
        <v>174</v>
      </c>
      <c r="O479" s="158" t="s">
        <v>3827</v>
      </c>
    </row>
    <row r="480" spans="1:15">
      <c r="A480" s="249">
        <v>479</v>
      </c>
      <c r="B480" s="24" t="s">
        <v>1208</v>
      </c>
      <c r="C480" s="249" t="s">
        <v>3108</v>
      </c>
      <c r="D480" s="249" t="s">
        <v>4148</v>
      </c>
      <c r="E480" s="24" t="s">
        <v>1189</v>
      </c>
      <c r="F480" s="158">
        <f>_xlfn.XLOOKUP($B480,'CDS-C'!$AA:$AA,'CDS-C'!$AC:$AC,"",0)</f>
        <v>7.955449482895784E-4</v>
      </c>
      <c r="G480" s="158" t="s">
        <v>715</v>
      </c>
      <c r="H480" s="158" t="s">
        <v>946</v>
      </c>
      <c r="I480" s="158" t="s">
        <v>1168</v>
      </c>
      <c r="J480" s="158" t="s">
        <v>334</v>
      </c>
      <c r="K480" s="158" t="s">
        <v>335</v>
      </c>
      <c r="L480" s="158" t="s">
        <v>174</v>
      </c>
      <c r="M480" s="158" t="s">
        <v>174</v>
      </c>
      <c r="N480" s="158" t="s">
        <v>174</v>
      </c>
      <c r="O480" s="158" t="s">
        <v>3827</v>
      </c>
    </row>
    <row r="481" spans="1:15">
      <c r="A481" s="249">
        <v>480</v>
      </c>
      <c r="B481" s="24" t="s">
        <v>1210</v>
      </c>
      <c r="C481" s="249" t="s">
        <v>3109</v>
      </c>
      <c r="D481" s="249" t="s">
        <v>4149</v>
      </c>
      <c r="E481" s="24" t="s">
        <v>1192</v>
      </c>
      <c r="F481" s="158">
        <f>_xlfn.XLOOKUP($B481,'CDS-C'!$AA:$AA,'CDS-C'!$AC:$AC,"",0)</f>
        <v>0</v>
      </c>
      <c r="G481" s="158" t="s">
        <v>715</v>
      </c>
      <c r="H481" s="158" t="s">
        <v>946</v>
      </c>
      <c r="I481" s="158" t="s">
        <v>1168</v>
      </c>
      <c r="J481" s="158" t="s">
        <v>334</v>
      </c>
      <c r="K481" s="158" t="s">
        <v>335</v>
      </c>
      <c r="L481" s="158" t="s">
        <v>174</v>
      </c>
      <c r="M481" s="158" t="s">
        <v>174</v>
      </c>
      <c r="N481" s="158" t="s">
        <v>174</v>
      </c>
      <c r="O481" s="158" t="s">
        <v>3827</v>
      </c>
    </row>
    <row r="482" spans="1:15">
      <c r="A482" s="249">
        <v>481</v>
      </c>
      <c r="B482" s="24" t="s">
        <v>1212</v>
      </c>
      <c r="C482" s="249" t="s">
        <v>3110</v>
      </c>
      <c r="D482" s="249" t="s">
        <v>2723</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3827</v>
      </c>
    </row>
    <row r="483" spans="1:15">
      <c r="A483" s="249">
        <v>482</v>
      </c>
      <c r="B483" s="24" t="s">
        <v>1214</v>
      </c>
      <c r="C483" s="249" t="s">
        <v>3111</v>
      </c>
      <c r="D483" s="249" t="s">
        <v>4150</v>
      </c>
      <c r="E483" s="24" t="s">
        <v>1167</v>
      </c>
      <c r="F483" s="158">
        <f>_xlfn.XLOOKUP($B483,'CDS-C'!$AA:$AA,'CDS-C'!$AC:$AC,"",0)</f>
        <v>0.19888623707239458</v>
      </c>
      <c r="G483" s="158" t="s">
        <v>715</v>
      </c>
      <c r="H483" s="158" t="s">
        <v>946</v>
      </c>
      <c r="I483" s="158" t="s">
        <v>1168</v>
      </c>
      <c r="J483" s="158" t="s">
        <v>334</v>
      </c>
      <c r="K483" s="158" t="s">
        <v>335</v>
      </c>
      <c r="L483" s="158" t="s">
        <v>174</v>
      </c>
      <c r="M483" s="158" t="s">
        <v>174</v>
      </c>
      <c r="N483" s="158" t="s">
        <v>174</v>
      </c>
      <c r="O483" s="158" t="s">
        <v>3827</v>
      </c>
    </row>
    <row r="484" spans="1:15">
      <c r="A484" s="249">
        <v>483</v>
      </c>
      <c r="B484" s="24" t="s">
        <v>1215</v>
      </c>
      <c r="C484" s="249" t="s">
        <v>3112</v>
      </c>
      <c r="D484" s="249" t="s">
        <v>4151</v>
      </c>
      <c r="E484" s="24" t="s">
        <v>1171</v>
      </c>
      <c r="F484" s="158">
        <f>_xlfn.XLOOKUP($B484,'CDS-C'!$AA:$AA,'CDS-C'!$AC:$AC,"",0)</f>
        <v>0.22275258552108193</v>
      </c>
      <c r="G484" s="158" t="s">
        <v>715</v>
      </c>
      <c r="H484" s="158" t="s">
        <v>946</v>
      </c>
      <c r="I484" s="158" t="s">
        <v>1168</v>
      </c>
      <c r="J484" s="158" t="s">
        <v>334</v>
      </c>
      <c r="K484" s="158" t="s">
        <v>335</v>
      </c>
      <c r="L484" s="158" t="s">
        <v>174</v>
      </c>
      <c r="M484" s="158" t="s">
        <v>174</v>
      </c>
      <c r="N484" s="158" t="s">
        <v>174</v>
      </c>
      <c r="O484" s="158" t="s">
        <v>3827</v>
      </c>
    </row>
    <row r="485" spans="1:15">
      <c r="A485" s="249">
        <v>484</v>
      </c>
      <c r="B485" s="24" t="s">
        <v>1216</v>
      </c>
      <c r="C485" s="249" t="s">
        <v>3113</v>
      </c>
      <c r="D485" s="249" t="s">
        <v>4152</v>
      </c>
      <c r="E485" s="24" t="s">
        <v>1174</v>
      </c>
      <c r="F485" s="158">
        <f>_xlfn.XLOOKUP($B485,'CDS-C'!$AA:$AA,'CDS-C'!$AC:$AC,"",0)</f>
        <v>0.17740652346857597</v>
      </c>
      <c r="G485" s="158" t="s">
        <v>715</v>
      </c>
      <c r="H485" s="158" t="s">
        <v>946</v>
      </c>
      <c r="I485" s="158" t="s">
        <v>1168</v>
      </c>
      <c r="J485" s="158" t="s">
        <v>334</v>
      </c>
      <c r="K485" s="158" t="s">
        <v>335</v>
      </c>
      <c r="L485" s="158" t="s">
        <v>174</v>
      </c>
      <c r="M485" s="158" t="s">
        <v>174</v>
      </c>
      <c r="N485" s="158" t="s">
        <v>174</v>
      </c>
      <c r="O485" s="158" t="s">
        <v>3827</v>
      </c>
    </row>
    <row r="486" spans="1:15">
      <c r="A486" s="249">
        <v>485</v>
      </c>
      <c r="B486" s="24" t="s">
        <v>1218</v>
      </c>
      <c r="C486" s="249" t="s">
        <v>3114</v>
      </c>
      <c r="D486" s="249" t="s">
        <v>4153</v>
      </c>
      <c r="E486" s="24" t="s">
        <v>1177</v>
      </c>
      <c r="F486" s="158">
        <f>_xlfn.XLOOKUP($B486,'CDS-C'!$AA:$AA,'CDS-C'!$AC:$AC,"",0)</f>
        <v>0.13365155131264916</v>
      </c>
      <c r="G486" s="158" t="s">
        <v>715</v>
      </c>
      <c r="H486" s="158" t="s">
        <v>946</v>
      </c>
      <c r="I486" s="158" t="s">
        <v>1168</v>
      </c>
      <c r="J486" s="158" t="s">
        <v>334</v>
      </c>
      <c r="K486" s="158" t="s">
        <v>335</v>
      </c>
      <c r="L486" s="158" t="s">
        <v>174</v>
      </c>
      <c r="M486" s="158" t="s">
        <v>174</v>
      </c>
      <c r="N486" s="158" t="s">
        <v>174</v>
      </c>
      <c r="O486" s="158" t="s">
        <v>3827</v>
      </c>
    </row>
    <row r="487" spans="1:15">
      <c r="A487" s="249">
        <v>486</v>
      </c>
      <c r="B487" s="24" t="s">
        <v>1220</v>
      </c>
      <c r="C487" s="249" t="s">
        <v>3115</v>
      </c>
      <c r="D487" s="249" t="s">
        <v>4154</v>
      </c>
      <c r="E487" s="24" t="s">
        <v>1180</v>
      </c>
      <c r="F487" s="158">
        <f>_xlfn.XLOOKUP($B487,'CDS-C'!$AA:$AA,'CDS-C'!$AC:$AC,"",0)</f>
        <v>0.11296738265712013</v>
      </c>
      <c r="G487" s="158" t="s">
        <v>715</v>
      </c>
      <c r="H487" s="158" t="s">
        <v>946</v>
      </c>
      <c r="I487" s="158" t="s">
        <v>1168</v>
      </c>
      <c r="J487" s="158" t="s">
        <v>334</v>
      </c>
      <c r="K487" s="158" t="s">
        <v>335</v>
      </c>
      <c r="L487" s="158" t="s">
        <v>174</v>
      </c>
      <c r="M487" s="158" t="s">
        <v>174</v>
      </c>
      <c r="N487" s="158" t="s">
        <v>174</v>
      </c>
      <c r="O487" s="158" t="s">
        <v>3827</v>
      </c>
    </row>
    <row r="488" spans="1:15">
      <c r="A488" s="249">
        <v>487</v>
      </c>
      <c r="B488" s="24" t="s">
        <v>1222</v>
      </c>
      <c r="C488" s="249" t="s">
        <v>3116</v>
      </c>
      <c r="D488" s="249" t="s">
        <v>4155</v>
      </c>
      <c r="E488" s="24" t="s">
        <v>1183</v>
      </c>
      <c r="F488" s="158">
        <f>_xlfn.XLOOKUP($B488,'CDS-C'!$AA:$AA,'CDS-C'!$AC:$AC,"",0)</f>
        <v>0.12171837708830549</v>
      </c>
      <c r="G488" s="158" t="s">
        <v>715</v>
      </c>
      <c r="H488" s="158" t="s">
        <v>946</v>
      </c>
      <c r="I488" s="158" t="s">
        <v>1168</v>
      </c>
      <c r="J488" s="158" t="s">
        <v>334</v>
      </c>
      <c r="K488" s="158" t="s">
        <v>335</v>
      </c>
      <c r="L488" s="158" t="s">
        <v>174</v>
      </c>
      <c r="M488" s="158" t="s">
        <v>174</v>
      </c>
      <c r="N488" s="158" t="s">
        <v>174</v>
      </c>
      <c r="O488" s="158" t="s">
        <v>3827</v>
      </c>
    </row>
    <row r="489" spans="1:15">
      <c r="A489" s="249">
        <v>488</v>
      </c>
      <c r="B489" s="24" t="s">
        <v>1224</v>
      </c>
      <c r="C489" s="249" t="s">
        <v>3117</v>
      </c>
      <c r="D489" s="249" t="s">
        <v>4156</v>
      </c>
      <c r="E489" s="24" t="s">
        <v>1186</v>
      </c>
      <c r="F489" s="158">
        <f>_xlfn.XLOOKUP($B489,'CDS-C'!$AA:$AA,'CDS-C'!$AC:$AC,"",0)</f>
        <v>3.1821797931583136E-2</v>
      </c>
      <c r="G489" s="158" t="s">
        <v>715</v>
      </c>
      <c r="H489" s="158" t="s">
        <v>946</v>
      </c>
      <c r="I489" s="158" t="s">
        <v>1168</v>
      </c>
      <c r="J489" s="158" t="s">
        <v>334</v>
      </c>
      <c r="K489" s="158" t="s">
        <v>335</v>
      </c>
      <c r="L489" s="158" t="s">
        <v>174</v>
      </c>
      <c r="M489" s="158" t="s">
        <v>174</v>
      </c>
      <c r="N489" s="158" t="s">
        <v>174</v>
      </c>
      <c r="O489" s="158" t="s">
        <v>3827</v>
      </c>
    </row>
    <row r="490" spans="1:15">
      <c r="A490" s="249">
        <v>489</v>
      </c>
      <c r="B490" s="24" t="s">
        <v>1226</v>
      </c>
      <c r="C490" s="249" t="s">
        <v>3118</v>
      </c>
      <c r="D490" s="249" t="s">
        <v>4157</v>
      </c>
      <c r="E490" s="24" t="s">
        <v>1189</v>
      </c>
      <c r="F490" s="158">
        <f>_xlfn.XLOOKUP($B490,'CDS-C'!$AA:$AA,'CDS-C'!$AC:$AC,"",0)</f>
        <v>7.955449482895784E-4</v>
      </c>
      <c r="G490" s="158" t="s">
        <v>715</v>
      </c>
      <c r="H490" s="158" t="s">
        <v>946</v>
      </c>
      <c r="I490" s="158" t="s">
        <v>1168</v>
      </c>
      <c r="J490" s="158" t="s">
        <v>334</v>
      </c>
      <c r="K490" s="158" t="s">
        <v>335</v>
      </c>
      <c r="L490" s="158" t="s">
        <v>174</v>
      </c>
      <c r="M490" s="158" t="s">
        <v>174</v>
      </c>
      <c r="N490" s="158" t="s">
        <v>174</v>
      </c>
      <c r="O490" s="158" t="s">
        <v>3827</v>
      </c>
    </row>
    <row r="491" spans="1:15">
      <c r="A491" s="249">
        <v>490</v>
      </c>
      <c r="B491" s="24" t="s">
        <v>1228</v>
      </c>
      <c r="C491" s="249" t="s">
        <v>3119</v>
      </c>
      <c r="D491" s="249" t="s">
        <v>4158</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3827</v>
      </c>
    </row>
    <row r="492" spans="1:15">
      <c r="A492" s="249">
        <v>491</v>
      </c>
      <c r="B492" s="24" t="s">
        <v>1229</v>
      </c>
      <c r="C492" s="249" t="s">
        <v>3120</v>
      </c>
      <c r="D492" s="249" t="s">
        <v>2723</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3827</v>
      </c>
    </row>
    <row r="493" spans="1:15">
      <c r="A493" s="249">
        <v>492</v>
      </c>
      <c r="B493" s="24" t="s">
        <v>1230</v>
      </c>
      <c r="C493" s="249" t="s">
        <v>3121</v>
      </c>
      <c r="D493" s="249" t="s">
        <v>4159</v>
      </c>
      <c r="E493" s="24" t="s">
        <v>1231</v>
      </c>
      <c r="F493" s="158">
        <f>_xlfn.XLOOKUP($B493,'CDS-C'!$AA:$AA,'CDS-C'!$AC:$AC,"",0)</f>
        <v>3.55</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3122</v>
      </c>
      <c r="D494" s="249" t="s">
        <v>4160</v>
      </c>
      <c r="E494" s="24" t="s">
        <v>1234</v>
      </c>
      <c r="F494" s="158">
        <f>_xlfn.XLOOKUP($B494,'CDS-C'!$AA:$AA,'CDS-C'!$AC:$AC,"",0)</f>
        <v>0.94086826347305386</v>
      </c>
      <c r="G494" s="158" t="s">
        <v>715</v>
      </c>
      <c r="H494" s="158" t="s">
        <v>946</v>
      </c>
      <c r="I494" s="158" t="s">
        <v>1168</v>
      </c>
      <c r="J494" s="158" t="s">
        <v>334</v>
      </c>
      <c r="K494" s="158" t="s">
        <v>335</v>
      </c>
      <c r="L494" s="158" t="s">
        <v>174</v>
      </c>
      <c r="M494" s="158" t="s">
        <v>174</v>
      </c>
      <c r="N494" s="158" t="s">
        <v>174</v>
      </c>
      <c r="O494" s="158" t="s">
        <v>3827</v>
      </c>
    </row>
    <row r="495" spans="1:15">
      <c r="A495" s="249">
        <v>494</v>
      </c>
      <c r="B495" s="24" t="s">
        <v>1236</v>
      </c>
      <c r="C495" s="249" t="s">
        <v>3123</v>
      </c>
      <c r="D495" s="249" t="s">
        <v>4161</v>
      </c>
      <c r="E495" s="24" t="s">
        <v>1237</v>
      </c>
      <c r="F495" s="158" t="str">
        <f>_xlfn.XLOOKUP($B495,'CDS-C'!$AA:$AA,'CDS-C'!$AC:$AC,"",0)</f>
        <v>No</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3124</v>
      </c>
      <c r="D496" s="249" t="s">
        <v>4162</v>
      </c>
      <c r="E496" s="24" t="s">
        <v>1242</v>
      </c>
      <c r="F496" s="158" t="str">
        <f>_xlfn.XLOOKUP($B496,'CDS-C'!$AA:$AA,'CDS-C'!$AC:$AC,"",0)</f>
        <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3125</v>
      </c>
      <c r="D497" s="249" t="s">
        <v>4163</v>
      </c>
      <c r="E497" s="24" t="s">
        <v>1245</v>
      </c>
      <c r="F497" s="158" t="str">
        <f>_xlfn.XLOOKUP($B497,'CDS-C'!$AA:$AA,'CDS-C'!$AC:$AC,"",0)</f>
        <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3126</v>
      </c>
      <c r="D498" s="249" t="s">
        <v>4164</v>
      </c>
      <c r="E498" s="24" t="s">
        <v>1248</v>
      </c>
      <c r="F498" s="158" t="str">
        <f>_xlfn.XLOOKUP($B498,'CDS-C'!$AA:$AA,'CDS-C'!$AC:$AC,"",0)</f>
        <v>Free</v>
      </c>
      <c r="G498" s="158"/>
      <c r="H498" s="158"/>
      <c r="I498" s="158"/>
      <c r="J498" s="158" t="s">
        <v>334</v>
      </c>
      <c r="K498" s="158" t="s">
        <v>335</v>
      </c>
      <c r="L498" s="158" t="s">
        <v>174</v>
      </c>
      <c r="M498" s="158" t="s">
        <v>174</v>
      </c>
      <c r="N498" s="158" t="s">
        <v>174</v>
      </c>
      <c r="O498" s="158" t="s">
        <v>283</v>
      </c>
    </row>
    <row r="499" spans="1:15">
      <c r="A499" s="249">
        <v>498</v>
      </c>
      <c r="B499" s="24" t="s">
        <v>1250</v>
      </c>
      <c r="C499" s="249" t="s">
        <v>3127</v>
      </c>
      <c r="D499" s="249" t="s">
        <v>4165</v>
      </c>
      <c r="E499" s="24" t="s">
        <v>1251</v>
      </c>
      <c r="F499" s="158" t="str">
        <f>_xlfn.XLOOKUP($B499,'CDS-C'!$AA:$AA,'CDS-C'!$AC:$AC,"",0)</f>
        <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3128</v>
      </c>
      <c r="D500" s="249" t="s">
        <v>4166</v>
      </c>
      <c r="E500" s="24" t="s">
        <v>1254</v>
      </c>
      <c r="F500" s="158" t="str">
        <f>_xlfn.XLOOKUP($B500,'CDS-C'!$AA:$AA,'CDS-C'!$AC:$AC,"",0)</f>
        <v>No</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3129</v>
      </c>
      <c r="D501" s="249" t="s">
        <v>4167</v>
      </c>
      <c r="E501" s="24" t="s">
        <v>1257</v>
      </c>
      <c r="F501" s="158" t="str">
        <f>_xlfn.XLOOKUP($B501,'CDS-C'!$AA:$AA,'CDS-C'!$AC:$AC,"",0)</f>
        <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3130</v>
      </c>
      <c r="D502" s="249" t="s">
        <v>4168</v>
      </c>
      <c r="E502" s="24" t="s">
        <v>1261</v>
      </c>
      <c r="F502" s="158" t="str">
        <f>_xlfn.XLOOKUP($B502,'CDS-C'!$AA:$AA,'CDS-C'!$AC:$AC,"",0)</f>
        <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3131</v>
      </c>
      <c r="D503" s="249" t="s">
        <v>4169</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3132</v>
      </c>
      <c r="D504" s="249" t="s">
        <v>4170</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3133</v>
      </c>
      <c r="D505" s="249" t="s">
        <v>4171</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3134</v>
      </c>
      <c r="D506" s="249" t="s">
        <v>4172</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2723</v>
      </c>
      <c r="D507" s="249" t="s">
        <v>2723</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2723</v>
      </c>
      <c r="D508" s="249" t="s">
        <v>2723</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3135</v>
      </c>
      <c r="D509" s="249" t="s">
        <v>4173</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3136</v>
      </c>
      <c r="D510" s="249" t="s">
        <v>4174</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3137</v>
      </c>
      <c r="D511" s="249" t="s">
        <v>4175</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3138</v>
      </c>
      <c r="D512" s="249" t="s">
        <v>4176</v>
      </c>
      <c r="E512" s="24" t="s">
        <v>1286</v>
      </c>
      <c r="F512" s="158" t="str">
        <f>_xlfn.XLOOKUP($B512,'CDS-C'!$AA:$AA,'CDS-C'!$AC:$AC,"",0)</f>
        <v>x</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3139</v>
      </c>
      <c r="D513" s="249" t="s">
        <v>4177</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3140</v>
      </c>
      <c r="D514" s="249" t="s">
        <v>4178</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3141</v>
      </c>
      <c r="D515" s="249" t="s">
        <v>4179</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3142</v>
      </c>
      <c r="D516" s="249" t="s">
        <v>4180</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3143</v>
      </c>
      <c r="D517" s="249" t="s">
        <v>4181</v>
      </c>
      <c r="E517" s="24" t="s">
        <v>1299</v>
      </c>
      <c r="F517" s="24" t="str">
        <f>_xlfn.XLOOKUP($B517,'CDS-C'!$AA:$AA,'CDS-C'!$AC:$AC,"",0)</f>
        <v>x</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3144</v>
      </c>
      <c r="D518" s="249" t="s">
        <v>4182</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3145</v>
      </c>
      <c r="D519" s="249" t="s">
        <v>4183</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3146</v>
      </c>
      <c r="D520" s="249" t="s">
        <v>4184</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3147</v>
      </c>
      <c r="D521" s="249" t="s">
        <v>4185</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3148</v>
      </c>
      <c r="D522" s="249" t="s">
        <v>4186</v>
      </c>
      <c r="E522" s="24" t="s">
        <v>1307</v>
      </c>
      <c r="F522" s="24" t="str">
        <f>_xlfn.XLOOKUP($B522,'CDS-C'!$AA:$AA,'CDS-C'!$AC:$AC,"",0)</f>
        <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3149</v>
      </c>
      <c r="D523" s="249" t="s">
        <v>4187</v>
      </c>
      <c r="E523" s="24" t="s">
        <v>1310</v>
      </c>
      <c r="F523" s="24" t="str">
        <f>_xlfn.XLOOKUP($B523,'CDS-C'!$AA:$AA,'CDS-C'!$AC:$AC,"",0)</f>
        <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3150</v>
      </c>
      <c r="D524" s="249" t="s">
        <v>4188</v>
      </c>
      <c r="E524" s="24" t="s">
        <v>1312</v>
      </c>
      <c r="F524" s="24">
        <f>_xlfn.XLOOKUP($B524,'CDS-C'!$AA:$AA,'CDS-C'!$AC:$AC,"",0)</f>
        <v>250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3151</v>
      </c>
      <c r="D525" s="249" t="s">
        <v>4189</v>
      </c>
      <c r="E525" s="24" t="s">
        <v>1314</v>
      </c>
      <c r="F525" s="24" t="str">
        <f>_xlfn.XLOOKUP($B525,'CDS-C'!$AA:$AA,'CDS-C'!$AC:$AC,"",0)</f>
        <v>Yes, in part</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3152</v>
      </c>
      <c r="D526" s="249" t="s">
        <v>4190</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3153</v>
      </c>
      <c r="D527" s="249" t="s">
        <v>4191</v>
      </c>
      <c r="E527" s="24" t="s">
        <v>1320</v>
      </c>
      <c r="F527" s="158" t="str">
        <f>_xlfn.XLOOKUP($B527,'CDS-C'!$AA:$AA,'CDS-C'!$AC:$AC,"",0)</f>
        <v>5yrs (7 semesters)</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3154</v>
      </c>
      <c r="D528" s="249" t="s">
        <v>4192</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3155</v>
      </c>
      <c r="D529" s="249" t="s">
        <v>4193</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3156</v>
      </c>
      <c r="D530" s="249" t="s">
        <v>4194</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3157</v>
      </c>
      <c r="D531" s="249" t="s">
        <v>4195</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3158</v>
      </c>
      <c r="D532" s="249" t="s">
        <v>4196</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3159</v>
      </c>
      <c r="D533" s="249" t="s">
        <v>4197</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3160</v>
      </c>
      <c r="D534" s="249" t="s">
        <v>4198</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3161</v>
      </c>
      <c r="D535" s="249" t="s">
        <v>4199</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3162</v>
      </c>
      <c r="D536" s="249" t="s">
        <v>4200</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3163</v>
      </c>
      <c r="D537" s="249" t="s">
        <v>4201</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3164</v>
      </c>
      <c r="D538" s="249" t="s">
        <v>4202</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3165</v>
      </c>
      <c r="D539" s="249" t="s">
        <v>4203</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3166</v>
      </c>
      <c r="D540" s="249" t="s">
        <v>4204</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3167</v>
      </c>
      <c r="D541" s="249" t="s">
        <v>4205</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3168</v>
      </c>
      <c r="D542" s="249" t="s">
        <v>4206</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3169</v>
      </c>
      <c r="D543" s="249" t="s">
        <v>4207</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3170</v>
      </c>
      <c r="D544" s="249" t="s">
        <v>4208</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3171</v>
      </c>
      <c r="D545" s="249" t="s">
        <v>4209</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3172</v>
      </c>
      <c r="D546" s="249" t="s">
        <v>4210</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3173</v>
      </c>
      <c r="D547" s="249" t="s">
        <v>4211</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3174</v>
      </c>
      <c r="D548" s="249" t="s">
        <v>4835</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3175</v>
      </c>
      <c r="D549" s="249" t="s">
        <v>4212</v>
      </c>
      <c r="E549" s="247" t="s">
        <v>3758</v>
      </c>
      <c r="F549" s="161">
        <f>_xlfn.XLOOKUP($B549,'CDS-D'!$AA:$AA,'CDS-D'!$AC:$AC,"",0)</f>
        <v>378</v>
      </c>
      <c r="G549" s="247" t="s">
        <v>1408</v>
      </c>
      <c r="H549" s="247" t="s">
        <v>1409</v>
      </c>
      <c r="I549" s="247" t="s">
        <v>717</v>
      </c>
      <c r="J549" s="247" t="s">
        <v>334</v>
      </c>
      <c r="K549" s="247" t="s">
        <v>1410</v>
      </c>
      <c r="L549" s="247" t="s">
        <v>174</v>
      </c>
      <c r="M549" s="247" t="s">
        <v>174</v>
      </c>
      <c r="N549" s="247" t="s">
        <v>3758</v>
      </c>
      <c r="O549" s="247" t="s">
        <v>338</v>
      </c>
    </row>
    <row r="550" spans="1:15">
      <c r="A550" s="249">
        <v>549</v>
      </c>
      <c r="B550" s="247" t="s">
        <v>1416</v>
      </c>
      <c r="C550" s="249" t="s">
        <v>3176</v>
      </c>
      <c r="D550" s="249" t="s">
        <v>4213</v>
      </c>
      <c r="E550" s="247" t="s">
        <v>3761</v>
      </c>
      <c r="F550" s="161">
        <f>_xlfn.XLOOKUP($B550,'CDS-D'!$AA:$AA,'CDS-D'!$AC:$AC,"",0)</f>
        <v>639</v>
      </c>
      <c r="G550" s="247" t="s">
        <v>1408</v>
      </c>
      <c r="H550" s="247" t="s">
        <v>1409</v>
      </c>
      <c r="I550" s="247" t="s">
        <v>717</v>
      </c>
      <c r="J550" s="247" t="s">
        <v>334</v>
      </c>
      <c r="K550" s="247" t="s">
        <v>1410</v>
      </c>
      <c r="L550" s="247" t="s">
        <v>174</v>
      </c>
      <c r="M550" s="247" t="s">
        <v>174</v>
      </c>
      <c r="N550" s="247" t="s">
        <v>3761</v>
      </c>
      <c r="O550" s="247" t="s">
        <v>338</v>
      </c>
    </row>
    <row r="551" spans="1:15">
      <c r="A551" s="249">
        <v>550</v>
      </c>
      <c r="B551" s="247" t="s">
        <v>1417</v>
      </c>
      <c r="C551" s="249" t="s">
        <v>3177</v>
      </c>
      <c r="D551" s="249" t="s">
        <v>4214</v>
      </c>
      <c r="E551" s="247" t="s">
        <v>409</v>
      </c>
      <c r="F551" s="161">
        <f>_xlfn.XLOOKUP($B551,'CDS-D'!$AA:$AA,'CDS-D'!$AC:$AC,"",0)</f>
        <v>0</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3178</v>
      </c>
      <c r="D552" s="249" t="s">
        <v>4215</v>
      </c>
      <c r="E552" s="247" t="s">
        <v>346</v>
      </c>
      <c r="F552" s="161">
        <f>_xlfn.XLOOKUP($B552,'CDS-D'!$AA:$AA,'CDS-D'!$AC:$AC,"",0)</f>
        <v>1017</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3179</v>
      </c>
      <c r="D553" s="249" t="s">
        <v>4216</v>
      </c>
      <c r="E553" s="247" t="s">
        <v>3758</v>
      </c>
      <c r="F553" s="161">
        <f>_xlfn.XLOOKUP($B553,'CDS-D'!$AA:$AA,'CDS-D'!$AC:$AC,"",0)</f>
        <v>271</v>
      </c>
      <c r="G553" s="247" t="s">
        <v>1408</v>
      </c>
      <c r="H553" s="247" t="s">
        <v>1409</v>
      </c>
      <c r="I553" s="247" t="s">
        <v>724</v>
      </c>
      <c r="J553" s="247" t="s">
        <v>334</v>
      </c>
      <c r="K553" s="247" t="s">
        <v>1410</v>
      </c>
      <c r="L553" s="247" t="s">
        <v>174</v>
      </c>
      <c r="M553" s="247" t="s">
        <v>174</v>
      </c>
      <c r="N553" s="247" t="s">
        <v>3758</v>
      </c>
      <c r="O553" s="247" t="s">
        <v>338</v>
      </c>
    </row>
    <row r="554" spans="1:15">
      <c r="A554" s="249">
        <v>553</v>
      </c>
      <c r="B554" s="247" t="s">
        <v>1422</v>
      </c>
      <c r="C554" s="249" t="s">
        <v>3180</v>
      </c>
      <c r="D554" s="249" t="s">
        <v>4217</v>
      </c>
      <c r="E554" s="247" t="s">
        <v>3761</v>
      </c>
      <c r="F554" s="161">
        <f>_xlfn.XLOOKUP($B554,'CDS-D'!$AA:$AA,'CDS-D'!$AC:$AC,"",0)</f>
        <v>447</v>
      </c>
      <c r="G554" s="247" t="s">
        <v>1408</v>
      </c>
      <c r="H554" s="247" t="s">
        <v>1409</v>
      </c>
      <c r="I554" s="247" t="s">
        <v>724</v>
      </c>
      <c r="J554" s="247" t="s">
        <v>334</v>
      </c>
      <c r="K554" s="247" t="s">
        <v>1410</v>
      </c>
      <c r="L554" s="247" t="s">
        <v>174</v>
      </c>
      <c r="M554" s="247" t="s">
        <v>174</v>
      </c>
      <c r="N554" s="247" t="s">
        <v>3761</v>
      </c>
      <c r="O554" s="247" t="s">
        <v>338</v>
      </c>
    </row>
    <row r="555" spans="1:15">
      <c r="A555" s="249">
        <v>554</v>
      </c>
      <c r="B555" s="247" t="s">
        <v>1426</v>
      </c>
      <c r="C555" s="249" t="s">
        <v>3181</v>
      </c>
      <c r="D555" s="249" t="s">
        <v>4218</v>
      </c>
      <c r="E555" s="247" t="s">
        <v>409</v>
      </c>
      <c r="F555" s="161">
        <f>_xlfn.XLOOKUP($B555,'CDS-D'!$AA:$AA,'CDS-D'!$AC:$AC,"",0)</f>
        <v>0</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3182</v>
      </c>
      <c r="D556" s="249" t="s">
        <v>4219</v>
      </c>
      <c r="E556" s="247" t="s">
        <v>346</v>
      </c>
      <c r="F556" s="161">
        <f>_xlfn.XLOOKUP($B556,'CDS-D'!$AA:$AA,'CDS-D'!$AC:$AC,"",0)</f>
        <v>718</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3183</v>
      </c>
      <c r="D557" s="249" t="s">
        <v>4220</v>
      </c>
      <c r="E557" s="247" t="s">
        <v>3758</v>
      </c>
      <c r="F557" s="161">
        <f>_xlfn.XLOOKUP($B557,'CDS-D'!$AA:$AA,'CDS-D'!$AC:$AC,"",0)</f>
        <v>134</v>
      </c>
      <c r="G557" s="247" t="s">
        <v>1408</v>
      </c>
      <c r="H557" s="247" t="s">
        <v>1409</v>
      </c>
      <c r="I557" s="247" t="s">
        <v>730</v>
      </c>
      <c r="J557" s="247" t="s">
        <v>334</v>
      </c>
      <c r="K557" s="247" t="s">
        <v>1410</v>
      </c>
      <c r="L557" s="247" t="s">
        <v>174</v>
      </c>
      <c r="M557" s="247" t="s">
        <v>174</v>
      </c>
      <c r="N557" s="247" t="s">
        <v>3758</v>
      </c>
      <c r="O557" s="247" t="s">
        <v>338</v>
      </c>
    </row>
    <row r="558" spans="1:15">
      <c r="A558" s="249">
        <v>557</v>
      </c>
      <c r="B558" s="247" t="s">
        <v>1429</v>
      </c>
      <c r="C558" s="249" t="s">
        <v>3184</v>
      </c>
      <c r="D558" s="249" t="s">
        <v>4221</v>
      </c>
      <c r="E558" s="247" t="s">
        <v>3761</v>
      </c>
      <c r="F558" s="161">
        <f>_xlfn.XLOOKUP($B558,'CDS-D'!$AA:$AA,'CDS-D'!$AC:$AC,"",0)</f>
        <v>242</v>
      </c>
      <c r="G558" s="247" t="s">
        <v>1408</v>
      </c>
      <c r="H558" s="247" t="s">
        <v>1409</v>
      </c>
      <c r="I558" s="247" t="s">
        <v>730</v>
      </c>
      <c r="J558" s="247" t="s">
        <v>334</v>
      </c>
      <c r="K558" s="247" t="s">
        <v>1410</v>
      </c>
      <c r="L558" s="247" t="s">
        <v>174</v>
      </c>
      <c r="M558" s="247" t="s">
        <v>174</v>
      </c>
      <c r="N558" s="247" t="s">
        <v>3761</v>
      </c>
      <c r="O558" s="247" t="s">
        <v>338</v>
      </c>
    </row>
    <row r="559" spans="1:15">
      <c r="A559" s="249">
        <v>558</v>
      </c>
      <c r="B559" s="247" t="s">
        <v>1430</v>
      </c>
      <c r="C559" s="249" t="s">
        <v>3185</v>
      </c>
      <c r="D559" s="249" t="s">
        <v>4222</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3186</v>
      </c>
      <c r="D560" s="249" t="s">
        <v>4223</v>
      </c>
      <c r="E560" s="247" t="s">
        <v>346</v>
      </c>
      <c r="F560" s="161">
        <f>_xlfn.XLOOKUP($B560,'CDS-D'!$AA:$AA,'CDS-D'!$AC:$AC,"",0)</f>
        <v>376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3187</v>
      </c>
      <c r="D561" s="249" t="s">
        <v>4224</v>
      </c>
      <c r="E561" s="247" t="s">
        <v>1436</v>
      </c>
      <c r="F561" s="161" t="str">
        <f>_xlfn.XLOOKUP($B561,'CDS-D'!$AA:$AA,'CDS-D'!$AC:$AC,"",0)</f>
        <v>x</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3188</v>
      </c>
      <c r="D562" s="249" t="s">
        <v>4225</v>
      </c>
      <c r="E562" s="247" t="s">
        <v>1439</v>
      </c>
      <c r="F562" s="161" t="str">
        <f>_xlfn.XLOOKUP($B562,'CDS-D'!$AA:$AA,'CDS-D'!$AC:$AC,"",0)</f>
        <v>x</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3189</v>
      </c>
      <c r="D563" s="249" t="s">
        <v>4226</v>
      </c>
      <c r="E563" s="247" t="s">
        <v>1441</v>
      </c>
      <c r="F563" s="161" t="str">
        <f>_xlfn.XLOOKUP($B563,'CDS-D'!$AA:$AA,'CDS-D'!$AC:$AC,"",0)</f>
        <v>x</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3190</v>
      </c>
      <c r="D564" s="249" t="s">
        <v>4227</v>
      </c>
      <c r="E564" s="247" t="s">
        <v>1443</v>
      </c>
      <c r="F564" s="161" t="str">
        <f>_xlfn.XLOOKUP($B564,'CDS-D'!$AA:$AA,'CDS-D'!$AC:$AC,"",0)</f>
        <v>x</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3191</v>
      </c>
      <c r="D565" s="249" t="s">
        <v>4228</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3192</v>
      </c>
      <c r="D566" s="249" t="s">
        <v>4229</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3193</v>
      </c>
      <c r="D567" s="249" t="s">
        <v>4230</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3194</v>
      </c>
      <c r="D568" s="249" t="s">
        <v>4231</v>
      </c>
      <c r="E568" s="247" t="s">
        <v>1453</v>
      </c>
      <c r="F568" s="161" t="str">
        <f>_xlfn.XLOOKUP($B568,'CDS-D'!$AA:$AA,'CDS-D'!$AC:$AC,"",0)</f>
        <v>Required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3195</v>
      </c>
      <c r="D569" s="249" t="s">
        <v>4232</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3196</v>
      </c>
      <c r="D570" s="249" t="s">
        <v>4233</v>
      </c>
      <c r="E570" s="247" t="s">
        <v>1459</v>
      </c>
      <c r="F570" s="161" t="str">
        <f>_xlfn.XLOOKUP($B570,'CDS-D'!$AA:$AA,'CDS-D'!$AC:$AC,"",0)</f>
        <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3197</v>
      </c>
      <c r="D571" s="249" t="s">
        <v>4234</v>
      </c>
      <c r="E571" s="247" t="s">
        <v>868</v>
      </c>
      <c r="F571" s="161" t="str">
        <f>_xlfn.XLOOKUP($B571,'CDS-D'!$AA:$AA,'CDS-D'!$AC:$AC,"",0)</f>
        <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3198</v>
      </c>
      <c r="D572" s="249" t="s">
        <v>4235</v>
      </c>
      <c r="E572" s="247" t="s">
        <v>860</v>
      </c>
      <c r="F572" s="161" t="str">
        <f>_xlfn.XLOOKUP($B572,'CDS-D'!$AA:$AA,'CDS-D'!$AC:$AC,"",0)</f>
        <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3199</v>
      </c>
      <c r="D573" s="249" t="s">
        <v>4236</v>
      </c>
      <c r="E573" s="247" t="s">
        <v>1470</v>
      </c>
      <c r="F573" s="161" t="str">
        <f>_xlfn.XLOOKUP($B573,'CDS-D'!$AA:$AA,'CDS-D'!$AC:$AC,"",0)</f>
        <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3200</v>
      </c>
      <c r="D574" s="249" t="s">
        <v>4237</v>
      </c>
      <c r="E574" s="247" t="s">
        <v>1472</v>
      </c>
      <c r="F574" s="161">
        <f>_xlfn.XLOOKUP($B574,'CDS-D'!$AA:$AA,'CDS-D'!$AC:$AC,"",0)</f>
        <v>2</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3201</v>
      </c>
      <c r="D575" s="249" t="s">
        <v>4238</v>
      </c>
      <c r="E575" s="247" t="s">
        <v>1475</v>
      </c>
      <c r="F575" s="161">
        <f>_xlfn.XLOOKUP($B575,'CDS-D'!$AA:$AA,'CDS-D'!$AC:$AC,"",0)</f>
        <v>2</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3202</v>
      </c>
      <c r="D576" s="249" t="s">
        <v>4239</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3203</v>
      </c>
      <c r="D577" s="249" t="s">
        <v>4836</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3204</v>
      </c>
      <c r="D578" s="249" t="s">
        <v>4837</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3205</v>
      </c>
      <c r="D579" s="249" t="s">
        <v>4838</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3206</v>
      </c>
      <c r="D580" s="249" t="s">
        <v>4839</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3207</v>
      </c>
      <c r="D581" s="249" t="s">
        <v>4840</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3208</v>
      </c>
      <c r="D582" s="249" t="s">
        <v>4841</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3209</v>
      </c>
      <c r="D583" s="249" t="s">
        <v>4842</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3210</v>
      </c>
      <c r="D584" s="249" t="s">
        <v>4843</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3211</v>
      </c>
      <c r="D585" s="249" t="s">
        <v>4855</v>
      </c>
      <c r="E585" s="247" t="s">
        <v>1499</v>
      </c>
      <c r="F585" s="247" t="str">
        <f>_xlfn.XLOOKUP($B585,'CDS-D'!$AA:$AA,'CDS-D'!$AC:$AC,"",0)</f>
        <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3212</v>
      </c>
      <c r="D586" s="249" t="s">
        <v>4856</v>
      </c>
      <c r="E586" s="247" t="s">
        <v>1501</v>
      </c>
      <c r="F586" s="158" t="str">
        <f>_xlfn.XLOOKUP($B586,'CDS-D'!$AA:$AA,'CDS-D'!$AC:$AC,"",0)</f>
        <v/>
      </c>
      <c r="G586" s="247"/>
      <c r="H586" s="247"/>
      <c r="I586" s="247"/>
      <c r="J586" s="247"/>
      <c r="K586" s="247"/>
      <c r="L586" s="247"/>
      <c r="M586" s="247"/>
      <c r="N586" s="247"/>
      <c r="O586" s="247" t="s">
        <v>921</v>
      </c>
    </row>
    <row r="587" spans="1:15">
      <c r="A587" s="249">
        <v>586</v>
      </c>
      <c r="B587" s="247" t="s">
        <v>1502</v>
      </c>
      <c r="C587" s="249" t="s">
        <v>3213</v>
      </c>
      <c r="D587" s="249" t="s">
        <v>4857</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3214</v>
      </c>
      <c r="D588" s="249" t="s">
        <v>4858</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3215</v>
      </c>
      <c r="D589" s="249" t="s">
        <v>4859</v>
      </c>
      <c r="E589" s="247" t="s">
        <v>1514</v>
      </c>
      <c r="F589" s="247" t="str">
        <f>_xlfn.XLOOKUP($B589,'CDS-D'!$AA:$AA,'CDS-D'!$AC:$AC,"",0)</f>
        <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3216</v>
      </c>
      <c r="D590" s="249" t="s">
        <v>4860</v>
      </c>
      <c r="E590" s="247" t="s">
        <v>1516</v>
      </c>
      <c r="F590" s="158" t="str">
        <f>_xlfn.XLOOKUP($B590,'CDS-D'!$AA:$AA,'CDS-D'!$AC:$AC,"",0)</f>
        <v/>
      </c>
      <c r="G590" s="158"/>
      <c r="H590" s="158"/>
      <c r="I590" s="158"/>
      <c r="J590" s="158"/>
      <c r="K590" s="158"/>
      <c r="L590" s="158"/>
      <c r="M590" s="158"/>
      <c r="N590" s="158"/>
      <c r="O590" s="247" t="s">
        <v>921</v>
      </c>
    </row>
    <row r="591" spans="1:15">
      <c r="A591" s="249">
        <v>590</v>
      </c>
      <c r="B591" s="247" t="s">
        <v>1517</v>
      </c>
      <c r="C591" s="249" t="s">
        <v>3217</v>
      </c>
      <c r="D591" s="249" t="s">
        <v>4861</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3218</v>
      </c>
      <c r="D592" s="249" t="s">
        <v>4862</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3219</v>
      </c>
      <c r="D593" s="249" t="s">
        <v>4863</v>
      </c>
      <c r="E593" s="247" t="s">
        <v>1522</v>
      </c>
      <c r="F593" s="247" t="str">
        <f>_xlfn.XLOOKUP($B593,'CDS-D'!$AA:$AA,'CDS-D'!$AC:$AC,"",0)</f>
        <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3220</v>
      </c>
      <c r="D594" s="249" t="s">
        <v>4864</v>
      </c>
      <c r="E594" s="247" t="s">
        <v>1524</v>
      </c>
      <c r="F594" s="158" t="str">
        <f>_xlfn.XLOOKUP($B594,'CDS-D'!$AA:$AA,'CDS-D'!$AC:$AC,"",0)</f>
        <v/>
      </c>
      <c r="G594" s="158"/>
      <c r="H594" s="158"/>
      <c r="I594" s="158"/>
      <c r="J594" s="158"/>
      <c r="K594" s="158"/>
      <c r="L594" s="158"/>
      <c r="M594" s="158"/>
      <c r="N594" s="158"/>
      <c r="O594" s="247" t="s">
        <v>921</v>
      </c>
    </row>
    <row r="595" spans="1:15">
      <c r="A595" s="249">
        <v>594</v>
      </c>
      <c r="B595" s="247" t="s">
        <v>1525</v>
      </c>
      <c r="C595" s="249" t="s">
        <v>3221</v>
      </c>
      <c r="D595" s="249" t="s">
        <v>4865</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3222</v>
      </c>
      <c r="D596" s="249" t="s">
        <v>4866</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3223</v>
      </c>
      <c r="D597" s="249" t="s">
        <v>4867</v>
      </c>
      <c r="E597" s="247" t="s">
        <v>1530</v>
      </c>
      <c r="F597" s="247" t="str">
        <f>_xlfn.XLOOKUP($B597,'CDS-D'!$AA:$AA,'CDS-D'!$AC:$AC,"",0)</f>
        <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3224</v>
      </c>
      <c r="D598" s="249" t="s">
        <v>4868</v>
      </c>
      <c r="E598" s="247" t="s">
        <v>1534</v>
      </c>
      <c r="F598" s="158" t="str">
        <f>_xlfn.XLOOKUP($B598,'CDS-D'!$AA:$AA,'CDS-D'!$AC:$AC,"",0)</f>
        <v/>
      </c>
      <c r="G598" s="158"/>
      <c r="H598" s="158"/>
      <c r="I598" s="158"/>
      <c r="J598" s="158"/>
      <c r="K598" s="158"/>
      <c r="L598" s="158"/>
      <c r="M598" s="158"/>
      <c r="N598" s="158"/>
      <c r="O598" s="247" t="s">
        <v>921</v>
      </c>
    </row>
    <row r="599" spans="1:15">
      <c r="A599" s="249">
        <v>598</v>
      </c>
      <c r="B599" s="247" t="s">
        <v>1535</v>
      </c>
      <c r="C599" s="249" t="s">
        <v>3225</v>
      </c>
      <c r="D599" s="249" t="s">
        <v>4869</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3226</v>
      </c>
      <c r="D600" s="249" t="s">
        <v>4870</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3227</v>
      </c>
      <c r="D601" s="249" t="s">
        <v>4871</v>
      </c>
      <c r="E601" s="247" t="s">
        <v>1542</v>
      </c>
      <c r="F601" s="247" t="str">
        <f>_xlfn.XLOOKUP($B601,'CDS-D'!$AA:$AA,'CDS-D'!$AC:$AC,"",0)</f>
        <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3228</v>
      </c>
      <c r="D602" s="249" t="s">
        <v>4872</v>
      </c>
      <c r="E602" s="247" t="s">
        <v>1544</v>
      </c>
      <c r="F602" s="158" t="str">
        <f>_xlfn.XLOOKUP($B602,'CDS-D'!$AA:$AA,'CDS-D'!$AC:$AC,"",0)</f>
        <v/>
      </c>
      <c r="G602" s="158"/>
      <c r="H602" s="158"/>
      <c r="I602" s="158"/>
      <c r="J602" s="158"/>
      <c r="K602" s="158"/>
      <c r="L602" s="158"/>
      <c r="M602" s="158"/>
      <c r="N602" s="158"/>
      <c r="O602" s="247" t="s">
        <v>921</v>
      </c>
    </row>
    <row r="603" spans="1:15">
      <c r="A603" s="249">
        <v>602</v>
      </c>
      <c r="B603" s="247" t="s">
        <v>1546</v>
      </c>
      <c r="C603" s="249" t="s">
        <v>3229</v>
      </c>
      <c r="D603" s="249" t="s">
        <v>4873</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3230</v>
      </c>
      <c r="D604" s="249" t="s">
        <v>4874</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3231</v>
      </c>
      <c r="D605" s="249" t="s">
        <v>4875</v>
      </c>
      <c r="E605" s="247" t="s">
        <v>1553</v>
      </c>
      <c r="F605" s="247" t="str">
        <f>_xlfn.XLOOKUP($B605,'CDS-D'!$AA:$AA,'CDS-D'!$AC:$AC,"",0)</f>
        <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3232</v>
      </c>
      <c r="D606" s="249" t="s">
        <v>4876</v>
      </c>
      <c r="E606" s="247" t="s">
        <v>1555</v>
      </c>
      <c r="F606" s="158" t="str">
        <f>_xlfn.XLOOKUP($B606,'CDS-D'!$AA:$AA,'CDS-D'!$AC:$AC,"",0)</f>
        <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3233</v>
      </c>
      <c r="D607" s="249" t="s">
        <v>4877</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3234</v>
      </c>
      <c r="D608" s="249" t="s">
        <v>4878</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3235</v>
      </c>
      <c r="D609" s="249" t="s">
        <v>4240</v>
      </c>
      <c r="E609" s="247" t="s">
        <v>1563</v>
      </c>
      <c r="F609" s="161" t="str">
        <f>_xlfn.XLOOKUP($B609,'CDS-D'!$AA:$AA,'CDS-D'!$AC:$AC,"",0)</f>
        <v>x</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3236</v>
      </c>
      <c r="D610" s="249" t="s">
        <v>4241</v>
      </c>
      <c r="E610" s="247" t="s">
        <v>1567</v>
      </c>
      <c r="F610" s="161" t="str">
        <f>_xlfn.XLOOKUP($B610,'CDS-D'!$AA:$AA,'CDS-D'!$AC:$AC,"",0)</f>
        <v>x</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3237</v>
      </c>
      <c r="D611" s="249" t="s">
        <v>4879</v>
      </c>
      <c r="E611" s="247" t="s">
        <v>1569</v>
      </c>
      <c r="F611" s="161" t="str">
        <f>_xlfn.XLOOKUP($B611,'CDS-D'!$AA:$AA,'CDS-D'!$AC:$AC,"",0)</f>
        <v>x</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3238</v>
      </c>
      <c r="D612" s="249" t="s">
        <v>4242</v>
      </c>
      <c r="E612" s="247" t="s">
        <v>1573</v>
      </c>
      <c r="F612" s="161" t="str">
        <f>_xlfn.XLOOKUP($B612,'CDS-D'!$AA:$AA,'CDS-D'!$AC:$AC,"",0)</f>
        <v>x</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3239</v>
      </c>
      <c r="D613" s="249" t="s">
        <v>4243</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3240</v>
      </c>
      <c r="D614" s="249" t="s">
        <v>4244</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3241</v>
      </c>
      <c r="D615" s="249" t="s">
        <v>4245</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3242</v>
      </c>
      <c r="D616" s="249" t="s">
        <v>4246</v>
      </c>
      <c r="E616" s="247" t="s">
        <v>1557</v>
      </c>
      <c r="F616" s="161">
        <f>_xlfn.XLOOKUP($B616,'CDS-D'!$AA:$AA,'CDS-D'!$AC:$AC,"",0)</f>
        <v>62</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3243</v>
      </c>
      <c r="D617" s="249" t="s">
        <v>4247</v>
      </c>
      <c r="E617" s="247" t="s">
        <v>1557</v>
      </c>
      <c r="F617" s="161" t="str">
        <f>_xlfn.XLOOKUP($B617,'CDS-D'!$AA:$AA,'CDS-D'!$AC:$AC,"",0)</f>
        <v>credits</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3244</v>
      </c>
      <c r="D618" s="249" t="s">
        <v>4248</v>
      </c>
      <c r="E618" s="247" t="s">
        <v>1565</v>
      </c>
      <c r="F618" s="161">
        <f>_xlfn.XLOOKUP($B618,'CDS-D'!$AA:$AA,'CDS-D'!$AC:$AC,"",0)</f>
        <v>93</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3245</v>
      </c>
      <c r="D619" s="249" t="s">
        <v>4249</v>
      </c>
      <c r="E619" s="247" t="s">
        <v>1565</v>
      </c>
      <c r="F619" s="161" t="str">
        <f>_xlfn.XLOOKUP($B619,'CDS-D'!$AA:$AA,'CDS-D'!$AC:$AC,"",0)</f>
        <v>credits</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3246</v>
      </c>
      <c r="D620" s="249" t="s">
        <v>4250</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3247</v>
      </c>
      <c r="D621" s="249" t="s">
        <v>4251</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3248</v>
      </c>
      <c r="D622" s="249" t="s">
        <v>4252</v>
      </c>
      <c r="E622" s="247" t="s">
        <v>1576</v>
      </c>
      <c r="F622" s="161">
        <f>_xlfn.XLOOKUP($B622,'CDS-D'!$AA:$AA,'CDS-D'!$AC:$AC,"",0)</f>
        <v>31</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3249</v>
      </c>
      <c r="D623" s="249" t="s">
        <v>4253</v>
      </c>
      <c r="E623" s="247" t="s">
        <v>1576</v>
      </c>
      <c r="F623" s="161" t="str">
        <f>_xlfn.XLOOKUP($B623,'CDS-D'!$AA:$AA,'CDS-D'!$AC:$AC,"",0)</f>
        <v>credits</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3250</v>
      </c>
      <c r="D624" s="249" t="s">
        <v>4254</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3251</v>
      </c>
      <c r="D625" s="249" t="s">
        <v>4255</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3252</v>
      </c>
      <c r="D626" s="249" t="s">
        <v>4256</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3253</v>
      </c>
      <c r="D627" s="249" t="s">
        <v>4257</v>
      </c>
      <c r="E627" s="247" t="s">
        <v>1602</v>
      </c>
      <c r="F627" s="161" t="str">
        <f>_xlfn.XLOOKUP($B627,'CDS-D'!$AA:$AA,'CDS-D'!$AC:$AC,"",0)</f>
        <v>No</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3254</v>
      </c>
      <c r="D628" s="249" t="s">
        <v>4258</v>
      </c>
      <c r="E628" s="247" t="s">
        <v>338</v>
      </c>
      <c r="F628" s="161">
        <f>_xlfn.XLOOKUP($B628,'CDS-D'!$AA:$AA,'CDS-D'!$AC:$AC,"",0)</f>
        <v>62</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3255</v>
      </c>
      <c r="D629" s="249" t="s">
        <v>4259</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3256</v>
      </c>
      <c r="D630" s="249" t="s">
        <v>4260</v>
      </c>
      <c r="E630" s="247" t="s">
        <v>338</v>
      </c>
      <c r="F630" s="161">
        <f>_xlfn.XLOOKUP($B630,'CDS-D'!$AA:$AA,'CDS-D'!$AC:$AC,"",0)</f>
        <v>62</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3257</v>
      </c>
      <c r="D631" s="249" t="s">
        <v>4261</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3258</v>
      </c>
      <c r="D632" s="249" t="s">
        <v>4262</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3259</v>
      </c>
      <c r="D633" s="249" t="s">
        <v>4263</v>
      </c>
      <c r="E633" s="247" t="s">
        <v>1621</v>
      </c>
      <c r="F633" s="161" t="str">
        <f>_xlfn.XLOOKUP($B633,'CDS-D'!$AA:$AA,'CDS-D'!$AC:$AC,"",0)</f>
        <v>https://www.svsu.edu/transfer/transferpoliciesresources/</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3729</v>
      </c>
      <c r="D634" s="249" t="s">
        <v>4264</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3260</v>
      </c>
      <c r="D635" s="249" t="s">
        <v>4265</v>
      </c>
      <c r="E635" s="247" t="s">
        <v>1629</v>
      </c>
      <c r="F635" s="161" t="str">
        <f>_xlfn.XLOOKUP($B635,'CDS-E'!$AA:$AA,'CDS-E'!$AC:$AC,"",0)</f>
        <v>x</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3261</v>
      </c>
      <c r="D636" s="249" t="s">
        <v>4266</v>
      </c>
      <c r="E636" s="247" t="s">
        <v>1634</v>
      </c>
      <c r="F636" s="161" t="str">
        <f>_xlfn.XLOOKUP($B636,'CDS-E'!$AA:$AA,'CDS-E'!$AC:$AC,"",0)</f>
        <v>x</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3262</v>
      </c>
      <c r="D637" s="249" t="s">
        <v>4267</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3263</v>
      </c>
      <c r="D638" s="249" t="s">
        <v>4268</v>
      </c>
      <c r="E638" s="247" t="s">
        <v>1638</v>
      </c>
      <c r="F638" s="161" t="str">
        <f>_xlfn.XLOOKUP($B638,'CDS-E'!$AA:$AA,'CDS-E'!$AC:$AC,"",0)</f>
        <v>x</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3264</v>
      </c>
      <c r="D639" s="249" t="s">
        <v>4269</v>
      </c>
      <c r="E639" s="247" t="s">
        <v>1640</v>
      </c>
      <c r="F639" s="161" t="str">
        <f>_xlfn.XLOOKUP($B639,'CDS-E'!$AA:$AA,'CDS-E'!$AC:$AC,"",0)</f>
        <v>x</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3265</v>
      </c>
      <c r="D640" s="249" t="s">
        <v>4270</v>
      </c>
      <c r="E640" s="247" t="s">
        <v>1642</v>
      </c>
      <c r="F640" s="161" t="str">
        <f>_xlfn.XLOOKUP($B640,'CDS-E'!$AA:$AA,'CDS-E'!$AC:$AC,"",0)</f>
        <v>x</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3266</v>
      </c>
      <c r="D641" s="249" t="s">
        <v>4271</v>
      </c>
      <c r="E641" s="247" t="s">
        <v>1644</v>
      </c>
      <c r="F641" s="161" t="str">
        <f>_xlfn.XLOOKUP($B641,'CDS-E'!$AA:$AA,'CDS-E'!$AC:$AC,"",0)</f>
        <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3267</v>
      </c>
      <c r="D642" s="249" t="s">
        <v>4272</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3268</v>
      </c>
      <c r="D643" s="249" t="s">
        <v>4273</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3269</v>
      </c>
      <c r="D644" s="249" t="s">
        <v>4274</v>
      </c>
      <c r="E644" s="247" t="s">
        <v>1650</v>
      </c>
      <c r="F644" s="161" t="str">
        <f>_xlfn.XLOOKUP($B644,'CDS-E'!$AA:$AA,'CDS-E'!$AC:$AC,"",0)</f>
        <v>x</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3270</v>
      </c>
      <c r="D645" s="249" t="s">
        <v>4275</v>
      </c>
      <c r="E645" s="247" t="s">
        <v>1652</v>
      </c>
      <c r="F645" s="161" t="str">
        <f>_xlfn.XLOOKUP($B645,'CDS-E'!$AA:$AA,'CDS-E'!$AC:$AC,"",0)</f>
        <v>x</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3271</v>
      </c>
      <c r="D646" s="249" t="s">
        <v>4276</v>
      </c>
      <c r="E646" s="247" t="s">
        <v>1654</v>
      </c>
      <c r="F646" s="161" t="str">
        <f>_xlfn.XLOOKUP($B646,'CDS-E'!$AA:$AA,'CDS-E'!$AC:$AC,"",0)</f>
        <v>x</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3272</v>
      </c>
      <c r="D647" s="249" t="s">
        <v>4277</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3273</v>
      </c>
      <c r="D648" s="249" t="s">
        <v>4278</v>
      </c>
      <c r="E648" s="247" t="s">
        <v>1658</v>
      </c>
      <c r="F648" s="161" t="str">
        <f>_xlfn.XLOOKUP($B648,'CDS-E'!$AA:$AA,'CDS-E'!$AC:$AC,"",0)</f>
        <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3274</v>
      </c>
      <c r="D649" s="249" t="s">
        <v>4279</v>
      </c>
      <c r="E649" s="247" t="s">
        <v>1660</v>
      </c>
      <c r="F649" s="161" t="str">
        <f>_xlfn.XLOOKUP($B649,'CDS-E'!$AA:$AA,'CDS-E'!$AC:$AC,"",0)</f>
        <v>x</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3275</v>
      </c>
      <c r="D650" s="249" t="s">
        <v>4280</v>
      </c>
      <c r="E650" s="247" t="s">
        <v>1662</v>
      </c>
      <c r="F650" s="161" t="str">
        <f>_xlfn.XLOOKUP($B650,'CDS-E'!$AA:$AA,'CDS-E'!$AC:$AC,"",0)</f>
        <v>x</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3276</v>
      </c>
      <c r="D651" s="249" t="s">
        <v>4281</v>
      </c>
      <c r="E651" s="247" t="s">
        <v>1664</v>
      </c>
      <c r="F651" s="161" t="str">
        <f>_xlfn.XLOOKUP($B651,'CDS-E'!$AA:$AA,'CDS-E'!$AC:$AC,"",0)</f>
        <v>x</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3277</v>
      </c>
      <c r="D652" s="249" t="s">
        <v>4282</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3278</v>
      </c>
      <c r="D653" s="249" t="s">
        <v>4283</v>
      </c>
      <c r="E653" s="247" t="s">
        <v>1668</v>
      </c>
      <c r="F653" s="161" t="str">
        <f>_xlfn.XLOOKUP($B653,'CDS-E'!$AA:$AA,'CDS-E'!$AC:$AC,"",0)</f>
        <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3279</v>
      </c>
      <c r="D654" s="249" t="s">
        <v>4844</v>
      </c>
      <c r="E654" s="247" t="s">
        <v>941</v>
      </c>
      <c r="F654" s="161" t="str">
        <f>_xlfn.XLOOKUP($B654,'CDS-E'!$AA:$AA,'CDS-E'!$AC:$AC,"",0)</f>
        <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3280</v>
      </c>
      <c r="D655" s="249" t="s">
        <v>4284</v>
      </c>
      <c r="E655" s="247" t="s">
        <v>1671</v>
      </c>
      <c r="F655" s="161" t="str">
        <f>_xlfn.XLOOKUP($B655,'CDS-E'!$AA:$AA,'CDS-E'!$AC:$AC,"",0)</f>
        <v>x</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3281</v>
      </c>
      <c r="D656" s="249" t="s">
        <v>4285</v>
      </c>
      <c r="E656" s="247" t="s">
        <v>1674</v>
      </c>
      <c r="F656" s="161" t="str">
        <f>_xlfn.XLOOKUP($B656,'CDS-E'!$AA:$AA,'CDS-E'!$AC:$AC,"",0)</f>
        <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3282</v>
      </c>
      <c r="D657" s="249" t="s">
        <v>4286</v>
      </c>
      <c r="E657" s="247" t="s">
        <v>1676</v>
      </c>
      <c r="F657" s="161" t="str">
        <f>_xlfn.XLOOKUP($B657,'CDS-E'!$AA:$AA,'CDS-E'!$AC:$AC,"",0)</f>
        <v>x</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3283</v>
      </c>
      <c r="D658" s="249" t="s">
        <v>4287</v>
      </c>
      <c r="E658" s="247" t="s">
        <v>1678</v>
      </c>
      <c r="F658" s="161" t="str">
        <f>_xlfn.XLOOKUP($B658,'CDS-E'!$AA:$AA,'CDS-E'!$AC:$AC,"",0)</f>
        <v>x</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3284</v>
      </c>
      <c r="D659" s="249" t="s">
        <v>4288</v>
      </c>
      <c r="E659" s="247" t="s">
        <v>811</v>
      </c>
      <c r="F659" s="161" t="str">
        <f>_xlfn.XLOOKUP($B659,'CDS-E'!$AA:$AA,'CDS-E'!$AC:$AC,"",0)</f>
        <v>x</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3285</v>
      </c>
      <c r="D660" s="249" t="s">
        <v>4289</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3286</v>
      </c>
      <c r="D661" s="249" t="s">
        <v>4290</v>
      </c>
      <c r="E661" s="247" t="s">
        <v>1686</v>
      </c>
      <c r="F661" s="161" t="str">
        <f>_xlfn.XLOOKUP($B661,'CDS-E'!$AA:$AA,'CDS-E'!$AC:$AC,"",0)</f>
        <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3287</v>
      </c>
      <c r="D662" s="249" t="s">
        <v>4291</v>
      </c>
      <c r="E662" s="247" t="s">
        <v>1688</v>
      </c>
      <c r="F662" s="161" t="str">
        <f>_xlfn.XLOOKUP($B662,'CDS-E'!$AA:$AA,'CDS-E'!$AC:$AC,"",0)</f>
        <v>x</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3288</v>
      </c>
      <c r="D663" s="249" t="s">
        <v>4292</v>
      </c>
      <c r="E663" s="247" t="s">
        <v>799</v>
      </c>
      <c r="F663" s="161" t="str">
        <f>_xlfn.XLOOKUP($B663,'CDS-E'!$AA:$AA,'CDS-E'!$AC:$AC,"",0)</f>
        <v>x</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3289</v>
      </c>
      <c r="D664" s="249" t="s">
        <v>4293</v>
      </c>
      <c r="E664" s="247" t="s">
        <v>1691</v>
      </c>
      <c r="F664" s="161" t="str">
        <f>_xlfn.XLOOKUP($B664,'CDS-E'!$AA:$AA,'CDS-E'!$AC:$AC,"",0)</f>
        <v>x</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3290</v>
      </c>
      <c r="D665" s="249" t="s">
        <v>4294</v>
      </c>
      <c r="E665" s="247" t="s">
        <v>1693</v>
      </c>
      <c r="F665" s="161" t="str">
        <f>_xlfn.XLOOKUP($B665,'CDS-E'!$AA:$AA,'CDS-E'!$AC:$AC,"",0)</f>
        <v>x</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3291</v>
      </c>
      <c r="D666" s="249" t="s">
        <v>4295</v>
      </c>
      <c r="E666" s="247" t="s">
        <v>1695</v>
      </c>
      <c r="F666" s="161" t="str">
        <f>_xlfn.XLOOKUP($B666,'CDS-E'!$AA:$AA,'CDS-E'!$AC:$AC,"",0)</f>
        <v>x</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3292</v>
      </c>
      <c r="D667" s="249" t="s">
        <v>4296</v>
      </c>
      <c r="E667" s="247" t="s">
        <v>280</v>
      </c>
      <c r="F667" s="161" t="str">
        <f>_xlfn.XLOOKUP($B667,'CDS-E'!$AA:$AA,'CDS-E'!$AC:$AC,"",0)</f>
        <v>x</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3293</v>
      </c>
      <c r="D668" s="249" t="s">
        <v>4297</v>
      </c>
      <c r="E668" s="247" t="s">
        <v>1698</v>
      </c>
      <c r="F668" s="161" t="str">
        <f>_xlfn.XLOOKUP($B668,'CDS-E'!$AA:$AA,'CDS-E'!$AC:$AC,"",0)</f>
        <v>International Systems, Social Institutions</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3294</v>
      </c>
      <c r="D669" s="249" t="s">
        <v>4298</v>
      </c>
      <c r="E669" s="247" t="s">
        <v>1701</v>
      </c>
      <c r="F669" s="277">
        <f>_xlfn.XLOOKUP($B669,'CDS-F'!$AA:$AA,'CDS-F'!$AC:$AC,"",0)</f>
        <v>2.8413575374901343E-2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3295</v>
      </c>
      <c r="D670" s="249" t="s">
        <v>4299</v>
      </c>
      <c r="E670" s="247" t="s">
        <v>3807</v>
      </c>
      <c r="F670" s="277">
        <f>_xlfn.XLOOKUP($B670,'CDS-F'!$AA:$AA,'CDS-F'!$AC:$AC,"",0)</f>
        <v>0</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3296</v>
      </c>
      <c r="D671" s="249" t="s">
        <v>4300</v>
      </c>
      <c r="E671" s="247" t="s">
        <v>3785</v>
      </c>
      <c r="F671" s="277">
        <f>_xlfn.XLOOKUP($B671,'CDS-F'!$AA:$AA,'CDS-F'!$AC:$AC,"",0)</f>
        <v>0.01</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3297</v>
      </c>
      <c r="D672" s="249" t="s">
        <v>4301</v>
      </c>
      <c r="E672" s="247" t="s">
        <v>1712</v>
      </c>
      <c r="F672" s="277">
        <f>_xlfn.XLOOKUP($B672,'CDS-F'!$AA:$AA,'CDS-F'!$AC:$AC,"",0)</f>
        <v>0.73278443113772451</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3298</v>
      </c>
      <c r="D673" s="249" t="s">
        <v>4302</v>
      </c>
      <c r="E673" s="247" t="s">
        <v>1714</v>
      </c>
      <c r="F673" s="277">
        <f>_xlfn.XLOOKUP($B673,'CDS-F'!$AA:$AA,'CDS-F'!$AC:$AC,"",0)</f>
        <v>0.26721556886227543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3299</v>
      </c>
      <c r="D674" s="249" t="s">
        <v>4303</v>
      </c>
      <c r="E674" s="247" t="s">
        <v>1716</v>
      </c>
      <c r="F674" s="277">
        <f>_xlfn.XLOOKUP($B674,'CDS-F'!$AA:$AA,'CDS-F'!$AC:$AC,"",0)</f>
        <v>3.7425149700598802E-3</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3300</v>
      </c>
      <c r="D675" s="249" t="s">
        <v>4304</v>
      </c>
      <c r="E675" s="247" t="s">
        <v>1718</v>
      </c>
      <c r="F675" s="161">
        <f>_xlfn.XLOOKUP($B675,'CDS-F'!$AA:$AA,'CDS-F'!$AC:$AC,"",0)</f>
        <v>18</v>
      </c>
      <c r="G675" s="247" t="s">
        <v>1702</v>
      </c>
      <c r="H675" s="247" t="s">
        <v>1719</v>
      </c>
      <c r="I675" s="247" t="s">
        <v>1704</v>
      </c>
      <c r="J675" s="247" t="s">
        <v>334</v>
      </c>
      <c r="K675" s="247" t="s">
        <v>335</v>
      </c>
      <c r="L675" s="247" t="s">
        <v>174</v>
      </c>
      <c r="M675" s="247" t="s">
        <v>174</v>
      </c>
      <c r="N675" s="247" t="s">
        <v>174</v>
      </c>
      <c r="O675" s="247" t="s">
        <v>3827</v>
      </c>
    </row>
    <row r="676" spans="1:15">
      <c r="A676" s="249">
        <v>675</v>
      </c>
      <c r="B676" s="247" t="s">
        <v>1720</v>
      </c>
      <c r="C676" s="249" t="s">
        <v>3301</v>
      </c>
      <c r="D676" s="249" t="s">
        <v>4305</v>
      </c>
      <c r="E676" s="247" t="s">
        <v>1721</v>
      </c>
      <c r="F676" s="161">
        <f>_xlfn.XLOOKUP($B676,'CDS-F'!$AA:$AA,'CDS-F'!$AC:$AC,"",0)</f>
        <v>18</v>
      </c>
      <c r="G676" s="247" t="s">
        <v>1702</v>
      </c>
      <c r="H676" s="247" t="s">
        <v>1719</v>
      </c>
      <c r="I676" s="247" t="s">
        <v>1704</v>
      </c>
      <c r="J676" s="247" t="s">
        <v>334</v>
      </c>
      <c r="K676" s="247" t="s">
        <v>335</v>
      </c>
      <c r="L676" s="247" t="s">
        <v>174</v>
      </c>
      <c r="M676" s="247" t="s">
        <v>174</v>
      </c>
      <c r="N676" s="247" t="s">
        <v>174</v>
      </c>
      <c r="O676" s="247" t="s">
        <v>3827</v>
      </c>
    </row>
    <row r="677" spans="1:15">
      <c r="A677" s="249">
        <v>676</v>
      </c>
      <c r="B677" s="247" t="s">
        <v>1722</v>
      </c>
      <c r="C677" s="249" t="s">
        <v>3302</v>
      </c>
      <c r="D677" s="249" t="s">
        <v>4306</v>
      </c>
      <c r="E677" s="247" t="s">
        <v>1701</v>
      </c>
      <c r="F677" s="277">
        <f>_xlfn.XLOOKUP($B677,'CDS-F'!$AA:$AA,'CDS-F'!$AC:$AC,"",0)</f>
        <v>2.0623828191580023E-2</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3303</v>
      </c>
      <c r="D678" s="249" t="s">
        <v>4307</v>
      </c>
      <c r="E678" s="247" t="s">
        <v>3807</v>
      </c>
      <c r="F678" s="277">
        <f>_xlfn.XLOOKUP($B678,'CDS-F'!$AA:$AA,'CDS-F'!$AC:$AC,"",0)</f>
        <v>0.02</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3304</v>
      </c>
      <c r="D679" s="249" t="s">
        <v>4308</v>
      </c>
      <c r="E679" s="247" t="s">
        <v>3785</v>
      </c>
      <c r="F679" s="277">
        <f>_xlfn.XLOOKUP($B679,'CDS-F'!$AA:$AA,'CDS-F'!$AC:$AC,"",0)</f>
        <v>0.03</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3305</v>
      </c>
      <c r="D680" s="249" t="s">
        <v>4309</v>
      </c>
      <c r="E680" s="247" t="s">
        <v>1712</v>
      </c>
      <c r="F680" s="277">
        <f>_xlfn.XLOOKUP($B680,'CDS-F'!$AA:$AA,'CDS-F'!$AC:$AC,"",0)</f>
        <v>0.40621422730989371</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3306</v>
      </c>
      <c r="D681" s="249" t="s">
        <v>4310</v>
      </c>
      <c r="E681" s="247" t="s">
        <v>1714</v>
      </c>
      <c r="F681" s="277">
        <f>_xlfn.XLOOKUP($B681,'CDS-F'!$AA:$AA,'CDS-F'!$AC:$AC,"",0)</f>
        <v>0.59378577269010635</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3307</v>
      </c>
      <c r="D682" s="249" t="s">
        <v>4311</v>
      </c>
      <c r="E682" s="247" t="s">
        <v>1716</v>
      </c>
      <c r="F682" s="277">
        <f>_xlfn.XLOOKUP($B682,'CDS-F'!$AA:$AA,'CDS-F'!$AC:$AC,"",0)</f>
        <v>9.6811120196238762E-2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3308</v>
      </c>
      <c r="D683" s="249" t="s">
        <v>4312</v>
      </c>
      <c r="E683" s="247" t="s">
        <v>1718</v>
      </c>
      <c r="F683" s="161">
        <f>_xlfn.XLOOKUP($B683,'CDS-F'!$AA:$AA,'CDS-F'!$AC:$AC,"",0)</f>
        <v>20</v>
      </c>
      <c r="G683" s="247" t="s">
        <v>1702</v>
      </c>
      <c r="H683" s="247" t="s">
        <v>1719</v>
      </c>
      <c r="I683" s="247" t="s">
        <v>1704</v>
      </c>
      <c r="J683" s="247" t="s">
        <v>334</v>
      </c>
      <c r="K683" s="247" t="s">
        <v>334</v>
      </c>
      <c r="L683" s="247" t="s">
        <v>174</v>
      </c>
      <c r="M683" s="247" t="s">
        <v>174</v>
      </c>
      <c r="N683" s="247" t="s">
        <v>174</v>
      </c>
      <c r="O683" s="247" t="s">
        <v>3827</v>
      </c>
    </row>
    <row r="684" spans="1:15">
      <c r="A684" s="249">
        <v>683</v>
      </c>
      <c r="B684" s="247" t="s">
        <v>1732</v>
      </c>
      <c r="C684" s="249" t="s">
        <v>3309</v>
      </c>
      <c r="D684" s="249" t="s">
        <v>4313</v>
      </c>
      <c r="E684" s="247" t="s">
        <v>1721</v>
      </c>
      <c r="F684" s="161">
        <f>_xlfn.XLOOKUP($B684,'CDS-F'!$AA:$AA,'CDS-F'!$AC:$AC,"",0)</f>
        <v>21</v>
      </c>
      <c r="G684" s="247" t="s">
        <v>1702</v>
      </c>
      <c r="H684" s="247" t="s">
        <v>1719</v>
      </c>
      <c r="I684" s="247" t="s">
        <v>1704</v>
      </c>
      <c r="J684" s="247" t="s">
        <v>334</v>
      </c>
      <c r="K684" s="247" t="s">
        <v>334</v>
      </c>
      <c r="L684" s="247" t="s">
        <v>174</v>
      </c>
      <c r="M684" s="247" t="s">
        <v>174</v>
      </c>
      <c r="N684" s="247" t="s">
        <v>174</v>
      </c>
      <c r="O684" s="247" t="s">
        <v>3827</v>
      </c>
    </row>
    <row r="685" spans="1:15">
      <c r="A685" s="249">
        <v>684</v>
      </c>
      <c r="B685" s="247" t="s">
        <v>1734</v>
      </c>
      <c r="C685" s="249" t="s">
        <v>3310</v>
      </c>
      <c r="D685" s="249" t="s">
        <v>4314</v>
      </c>
      <c r="E685" s="247" t="s">
        <v>1729</v>
      </c>
      <c r="F685" s="161" t="str">
        <f>_xlfn.XLOOKUP($B685,'CDS-F'!$AA:$AA,'CDS-F'!$AC:$AC,"",0)</f>
        <v>x</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3311</v>
      </c>
      <c r="D686" s="249" t="s">
        <v>4315</v>
      </c>
      <c r="E686" s="247" t="s">
        <v>1731</v>
      </c>
      <c r="F686" s="161" t="str">
        <f>_xlfn.XLOOKUP($B686,'CDS-F'!$AA:$AA,'CDS-F'!$AC:$AC,"",0)</f>
        <v>x</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3312</v>
      </c>
      <c r="D687" s="249" t="s">
        <v>4316</v>
      </c>
      <c r="E687" s="247" t="s">
        <v>1733</v>
      </c>
      <c r="F687" s="161" t="str">
        <f>_xlfn.XLOOKUP($B687,'CDS-F'!$AA:$AA,'CDS-F'!$AC:$AC,"",0)</f>
        <v>x</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3313</v>
      </c>
      <c r="D688" s="249" t="s">
        <v>4317</v>
      </c>
      <c r="E688" s="247" t="s">
        <v>1736</v>
      </c>
      <c r="F688" s="161" t="str">
        <f>_xlfn.XLOOKUP($B688,'CDS-F'!$AA:$AA,'CDS-F'!$AC:$AC,"",0)</f>
        <v>x</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3314</v>
      </c>
      <c r="D689" s="249" t="s">
        <v>4318</v>
      </c>
      <c r="E689" s="247" t="s">
        <v>1738</v>
      </c>
      <c r="F689" s="161" t="str">
        <f>_xlfn.XLOOKUP($B689,'CDS-F'!$AA:$AA,'CDS-F'!$AC:$AC,"",0)</f>
        <v>x</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3315</v>
      </c>
      <c r="D690" s="249" t="s">
        <v>4319</v>
      </c>
      <c r="E690" s="247" t="s">
        <v>1740</v>
      </c>
      <c r="F690" s="161" t="str">
        <f>_xlfn.XLOOKUP($B690,'CDS-F'!$AA:$AA,'CDS-F'!$AC:$AC,"",0)</f>
        <v>x</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3316</v>
      </c>
      <c r="D691" s="249" t="s">
        <v>4320</v>
      </c>
      <c r="E691" s="247" t="s">
        <v>1742</v>
      </c>
      <c r="F691" s="161" t="str">
        <f>_xlfn.XLOOKUP($B691,'CDS-F'!$AA:$AA,'CDS-F'!$AC:$AC,"",0)</f>
        <v>x</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3317</v>
      </c>
      <c r="D692" s="249" t="s">
        <v>4321</v>
      </c>
      <c r="E692" s="247" t="s">
        <v>1744</v>
      </c>
      <c r="F692" s="161" t="str">
        <f>_xlfn.XLOOKUP($B692,'CDS-F'!$AA:$AA,'CDS-F'!$AC:$AC,"",0)</f>
        <v>x</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3318</v>
      </c>
      <c r="D693" s="249" t="s">
        <v>4322</v>
      </c>
      <c r="E693" s="247" t="s">
        <v>1746</v>
      </c>
      <c r="F693" s="161" t="str">
        <f>_xlfn.XLOOKUP($B693,'CDS-F'!$AA:$AA,'CDS-F'!$AC:$AC,"",0)</f>
        <v>x</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3319</v>
      </c>
      <c r="D694" s="249" t="s">
        <v>4323</v>
      </c>
      <c r="E694" s="247" t="s">
        <v>1748</v>
      </c>
      <c r="F694" s="161" t="str">
        <f>_xlfn.XLOOKUP($B694,'CDS-F'!$AA:$AA,'CDS-F'!$AC:$AC,"",0)</f>
        <v>x</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3320</v>
      </c>
      <c r="D695" s="249" t="s">
        <v>4324</v>
      </c>
      <c r="E695" s="247" t="s">
        <v>1750</v>
      </c>
      <c r="F695" s="161" t="str">
        <f>_xlfn.XLOOKUP($B695,'CDS-F'!$AA:$AA,'CDS-F'!$AC:$AC,"",0)</f>
        <v>x</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3321</v>
      </c>
      <c r="D696" s="249" t="s">
        <v>4325</v>
      </c>
      <c r="E696" s="247" t="s">
        <v>1752</v>
      </c>
      <c r="F696" s="161" t="str">
        <f>_xlfn.XLOOKUP($B696,'CDS-F'!$AA:$AA,'CDS-F'!$AC:$AC,"",0)</f>
        <v>x</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3322</v>
      </c>
      <c r="D697" s="249" t="s">
        <v>4326</v>
      </c>
      <c r="E697" s="247" t="s">
        <v>1754</v>
      </c>
      <c r="F697" s="161" t="str">
        <f>_xlfn.XLOOKUP($B697,'CDS-F'!$AA:$AA,'CDS-F'!$AC:$AC,"",0)</f>
        <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3323</v>
      </c>
      <c r="D698" s="249" t="s">
        <v>4327</v>
      </c>
      <c r="E698" s="247" t="s">
        <v>1756</v>
      </c>
      <c r="F698" s="161" t="str">
        <f>_xlfn.XLOOKUP($B698,'CDS-F'!$AA:$AA,'CDS-F'!$AC:$AC,"",0)</f>
        <v>x</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3324</v>
      </c>
      <c r="D699" s="249" t="s">
        <v>4328</v>
      </c>
      <c r="E699" s="247" t="s">
        <v>1758</v>
      </c>
      <c r="F699" s="161" t="str">
        <f>_xlfn.XLOOKUP($B699,'CDS-F'!$AA:$AA,'CDS-F'!$AC:$AC,"",0)</f>
        <v>x</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3325</v>
      </c>
      <c r="D700" s="249" t="s">
        <v>4329</v>
      </c>
      <c r="E700" s="247" t="s">
        <v>1760</v>
      </c>
      <c r="F700" s="161" t="str">
        <f>_xlfn.XLOOKUP($B700,'CDS-F'!$AA:$AA,'CDS-F'!$AC:$AC,"",0)</f>
        <v>x</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3326</v>
      </c>
      <c r="D701" s="249" t="s">
        <v>4330</v>
      </c>
      <c r="E701" s="247" t="s">
        <v>1762</v>
      </c>
      <c r="F701" s="161" t="str">
        <f>_xlfn.XLOOKUP($B701,'CDS-F'!$AA:$AA,'CDS-F'!$AC:$AC,"",0)</f>
        <v>x</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3327</v>
      </c>
      <c r="D702" s="249" t="s">
        <v>4331</v>
      </c>
      <c r="E702" s="247" t="s">
        <v>1764</v>
      </c>
      <c r="F702" s="161" t="str">
        <f>_xlfn.XLOOKUP($B702,'CDS-F'!$AA:$AA,'CDS-F'!$AC:$AC,"",0)</f>
        <v>x</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3328</v>
      </c>
      <c r="D703" s="249" t="s">
        <v>4332</v>
      </c>
      <c r="E703" s="247" t="s">
        <v>1766</v>
      </c>
      <c r="F703" s="161" t="str">
        <f>_xlfn.XLOOKUP($B703,'CDS-F'!$AA:$AA,'CDS-F'!$AC:$AC,"",0)</f>
        <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3329</v>
      </c>
      <c r="D704" s="249" t="s">
        <v>4333</v>
      </c>
      <c r="E704" s="247" t="s">
        <v>1768</v>
      </c>
      <c r="F704" s="161" t="str">
        <f>_xlfn.XLOOKUP($B704,'CDS-F'!$AA:$AA,'CDS-F'!$AC:$AC,"",0)</f>
        <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3330</v>
      </c>
      <c r="D705" s="249" t="s">
        <v>4334</v>
      </c>
      <c r="E705" s="247" t="s">
        <v>1770</v>
      </c>
      <c r="F705" s="161" t="str">
        <f>_xlfn.XLOOKUP($B705,'CDS-F'!$AA:$AA,'CDS-F'!$AC:$AC,"",0)</f>
        <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3331</v>
      </c>
      <c r="D706" s="249" t="s">
        <v>4335</v>
      </c>
      <c r="E706" s="247" t="s">
        <v>1781</v>
      </c>
      <c r="F706" s="161" t="str">
        <f>_xlfn.XLOOKUP($B706,'CDS-F'!$AA:$AA,'CDS-F'!$AC:$AC,"",0)</f>
        <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3332</v>
      </c>
      <c r="D707" s="249" t="s">
        <v>4336</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3333</v>
      </c>
      <c r="D708" s="249" t="s">
        <v>4969</v>
      </c>
      <c r="E708" s="158" t="s">
        <v>1786</v>
      </c>
      <c r="F708" s="161" t="str">
        <f>_xlfn.XLOOKUP($B708,'CDS-F'!$AA:$AA,'CDS-F'!$AC:$AC,"",0)</f>
        <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4968</v>
      </c>
      <c r="D709" s="249" t="s">
        <v>4337</v>
      </c>
      <c r="E709" s="158" t="s">
        <v>1776</v>
      </c>
      <c r="F709" s="161" t="str">
        <f>_xlfn.XLOOKUP($B709,'CDS-F'!$AA:$AA,'CDS-F'!$AC:$AC,"",0)</f>
        <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3334</v>
      </c>
      <c r="D710" s="249" t="s">
        <v>4338</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3335</v>
      </c>
      <c r="D711" s="249" t="s">
        <v>4970</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3824</v>
      </c>
      <c r="C712" s="249" t="s">
        <v>3336</v>
      </c>
      <c r="D712" s="249" t="s">
        <v>4339</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3337</v>
      </c>
      <c r="D713" s="249" t="s">
        <v>4340</v>
      </c>
      <c r="E713" s="247" t="s">
        <v>1796</v>
      </c>
      <c r="F713" s="161" t="str">
        <f>_xlfn.XLOOKUP($B713,'CDS-F'!$AA:$AA,'CDS-F'!$AC:$AC,"",0)</f>
        <v>x</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3338</v>
      </c>
      <c r="D714" s="249" t="s">
        <v>4341</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3339</v>
      </c>
      <c r="D715" s="249" t="s">
        <v>4342</v>
      </c>
      <c r="E715" s="247" t="s">
        <v>1801</v>
      </c>
      <c r="F715" s="161" t="str">
        <f>_xlfn.XLOOKUP($B715,'CDS-F'!$AA:$AA,'CDS-F'!$AC:$AC,"",0)</f>
        <v/>
      </c>
      <c r="G715" s="247" t="s">
        <v>1702</v>
      </c>
      <c r="H715" s="247" t="s">
        <v>1798</v>
      </c>
      <c r="I715" s="247" t="s">
        <v>174</v>
      </c>
      <c r="J715" s="247" t="s">
        <v>174</v>
      </c>
      <c r="K715" s="247" t="s">
        <v>174</v>
      </c>
      <c r="L715" s="247" t="s">
        <v>174</v>
      </c>
      <c r="M715" s="247" t="s">
        <v>174</v>
      </c>
      <c r="N715" s="247" t="s">
        <v>3761</v>
      </c>
      <c r="O715" s="247" t="s">
        <v>283</v>
      </c>
    </row>
    <row r="716" spans="1:15">
      <c r="A716" s="249">
        <v>715</v>
      </c>
      <c r="B716" s="247" t="s">
        <v>1804</v>
      </c>
      <c r="C716" s="249" t="s">
        <v>3340</v>
      </c>
      <c r="D716" s="249" t="s">
        <v>4343</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3341</v>
      </c>
      <c r="D717" s="249" t="s">
        <v>4344</v>
      </c>
      <c r="E717" s="247" t="s">
        <v>1805</v>
      </c>
      <c r="F717" s="161" t="str">
        <f>_xlfn.XLOOKUP($B717,'CDS-F'!$AA:$AA,'CDS-F'!$AC:$AC,"",0)</f>
        <v>x</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3342</v>
      </c>
      <c r="D718" s="249" t="s">
        <v>4345</v>
      </c>
      <c r="E718" s="247" t="s">
        <v>1807</v>
      </c>
      <c r="F718" s="161" t="str">
        <f>_xlfn.XLOOKUP($B718,'CDS-F'!$AA:$AA,'CDS-F'!$AC:$AC,"",0)</f>
        <v>x</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3343</v>
      </c>
      <c r="D719" s="249" t="s">
        <v>4346</v>
      </c>
      <c r="E719" s="247" t="s">
        <v>1809</v>
      </c>
      <c r="F719" s="161" t="str">
        <f>_xlfn.XLOOKUP($B719,'CDS-F'!$AA:$AA,'CDS-F'!$AC:$AC,"",0)</f>
        <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3344</v>
      </c>
      <c r="D720" s="249" t="s">
        <v>4347</v>
      </c>
      <c r="E720" s="247" t="s">
        <v>1811</v>
      </c>
      <c r="F720" s="161" t="str">
        <f>_xlfn.XLOOKUP($B720,'CDS-F'!$AA:$AA,'CDS-F'!$AC:$AC,"",0)</f>
        <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3345</v>
      </c>
      <c r="D721" s="249" t="s">
        <v>4348</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3346</v>
      </c>
      <c r="D722" s="249" t="s">
        <v>4349</v>
      </c>
      <c r="E722" s="247" t="s">
        <v>1815</v>
      </c>
      <c r="F722" s="161" t="str">
        <f>_xlfn.XLOOKUP($B722,'CDS-F'!$AA:$AA,'CDS-F'!$AC:$AC,"",0)</f>
        <v>x</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3347</v>
      </c>
      <c r="D723" s="249" t="s">
        <v>4350</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3348</v>
      </c>
      <c r="D724" s="249" t="s">
        <v>4351</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3349</v>
      </c>
      <c r="D725" s="249" t="s">
        <v>4352</v>
      </c>
      <c r="E725" s="247" t="s">
        <v>1821</v>
      </c>
      <c r="F725" s="161" t="str">
        <f>_xlfn.XLOOKUP($B725,'CDS-F'!$AA:$AA,'CDS-F'!$AC:$AC,"",0)</f>
        <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3350</v>
      </c>
      <c r="D726" s="249" t="s">
        <v>4353</v>
      </c>
      <c r="E726" s="247" t="s">
        <v>941</v>
      </c>
      <c r="F726" s="161" t="str">
        <f>_xlfn.XLOOKUP($B726,'CDS-F'!$AA:$AA,'CDS-F'!$AC:$AC,"",0)</f>
        <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3351</v>
      </c>
      <c r="D727" s="249" t="s">
        <v>4880</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3352</v>
      </c>
      <c r="D728" s="249" t="s">
        <v>4354</v>
      </c>
      <c r="E728" s="13" t="s">
        <v>4954</v>
      </c>
      <c r="F728" s="161"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3353</v>
      </c>
      <c r="D729" s="249" t="s">
        <v>4355</v>
      </c>
      <c r="E729" s="13" t="s">
        <v>4955</v>
      </c>
      <c r="F729" s="161">
        <f>_xlfn.XLOOKUP($B729,'CDS-G'!$AA:$AA,'CDS-G'!$AC:$AC,"",0)</f>
        <v>46234</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3354</v>
      </c>
      <c r="D730" s="249" t="s">
        <v>4356</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3355</v>
      </c>
      <c r="D731" s="249" t="s">
        <v>4357</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3356</v>
      </c>
      <c r="D732" s="249" t="s">
        <v>4358</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3357</v>
      </c>
      <c r="D733" s="249" t="s">
        <v>4359</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3358</v>
      </c>
      <c r="D734" s="249" t="s">
        <v>4360</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3359</v>
      </c>
      <c r="D735" s="249" t="s">
        <v>4361</v>
      </c>
      <c r="E735" s="13" t="s">
        <v>4853</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3360</v>
      </c>
      <c r="D736" s="249" t="s">
        <v>4362</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3361</v>
      </c>
      <c r="D737" s="249" t="s">
        <v>4363</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3362</v>
      </c>
      <c r="D738" s="249" t="s">
        <v>4364</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3363</v>
      </c>
      <c r="D739" s="249" t="s">
        <v>4365</v>
      </c>
      <c r="E739" s="13" t="s">
        <v>4853</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3364</v>
      </c>
      <c r="D740" s="249" t="s">
        <v>4366</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3365</v>
      </c>
      <c r="D741" s="249" t="s">
        <v>4367</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3366</v>
      </c>
      <c r="D742" s="249" t="s">
        <v>4368</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3367</v>
      </c>
      <c r="D743" s="249" t="s">
        <v>4369</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3368</v>
      </c>
      <c r="D744" s="249" t="s">
        <v>4370</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3369</v>
      </c>
      <c r="D745" s="249" t="s">
        <v>4371</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3370</v>
      </c>
      <c r="D746" s="249" t="s">
        <v>4372</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3371</v>
      </c>
      <c r="D747" s="249" t="s">
        <v>4373</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3372</v>
      </c>
      <c r="D748" s="249" t="s">
        <v>4374</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3373</v>
      </c>
      <c r="D749" s="249" t="s">
        <v>4375</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3374</v>
      </c>
      <c r="D750" s="249" t="s">
        <v>4845</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3375</v>
      </c>
      <c r="D751" s="249" t="s">
        <v>4846</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3376</v>
      </c>
      <c r="D752" s="249" t="s">
        <v>4847</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3377</v>
      </c>
      <c r="D753" s="249" t="s">
        <v>4848</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3378</v>
      </c>
      <c r="D754" s="249" t="s">
        <v>4376</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3379</v>
      </c>
      <c r="D755" s="249" t="s">
        <v>4377</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3380</v>
      </c>
      <c r="D756" s="249" t="s">
        <v>4378</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3381</v>
      </c>
      <c r="D757" s="249" t="s">
        <v>4379</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3382</v>
      </c>
      <c r="D758" s="249" t="s">
        <v>4380</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3383</v>
      </c>
      <c r="D759" s="249" t="s">
        <v>4381</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3384</v>
      </c>
      <c r="D760" s="249" t="s">
        <v>4382</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3385</v>
      </c>
      <c r="D761" s="249" t="s">
        <v>4383</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3386</v>
      </c>
      <c r="D762" s="249" t="s">
        <v>4384</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3387</v>
      </c>
      <c r="D763" s="249" t="s">
        <v>4385</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3388</v>
      </c>
      <c r="D764" s="249" t="s">
        <v>4386</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3389</v>
      </c>
      <c r="D765" s="249" t="s">
        <v>4387</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3390</v>
      </c>
      <c r="D766" s="249" t="s">
        <v>4388</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3391</v>
      </c>
      <c r="D767" s="249" t="s">
        <v>4389</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3392</v>
      </c>
      <c r="D768" s="249" t="s">
        <v>4390</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3393</v>
      </c>
      <c r="D769" s="249" t="s">
        <v>4391</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3394</v>
      </c>
      <c r="D770" s="249" t="s">
        <v>4392</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3395</v>
      </c>
      <c r="D771" s="249" t="s">
        <v>4393</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3396</v>
      </c>
      <c r="D772" s="249" t="s">
        <v>4394</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3397</v>
      </c>
      <c r="D773" s="249" t="s">
        <v>4395</v>
      </c>
      <c r="E773" s="25" t="s">
        <v>275</v>
      </c>
      <c r="F773" s="14" t="str">
        <f>_xlfn.XLOOKUP($B773,'CDS-H'!$AA:$AA,'CDS-H'!$AC:$AC,"",0)</f>
        <v>2025-2026 Estimated</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3398</v>
      </c>
      <c r="D774" s="249" t="s">
        <v>4396</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3399</v>
      </c>
      <c r="D775" s="249" t="s">
        <v>4397</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3400</v>
      </c>
      <c r="D776" s="249" t="s">
        <v>4398</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3401</v>
      </c>
      <c r="D777" s="249" t="s">
        <v>4399</v>
      </c>
      <c r="E777" s="25" t="s">
        <v>1956</v>
      </c>
      <c r="F777" s="14">
        <f>_xlfn.XLOOKUP($B777,'CDS-H'!$AA:$AA,'CDS-H'!$AC:$AC,"",0)</f>
        <v>14676083</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3402</v>
      </c>
      <c r="D778" s="249" t="s">
        <v>4400</v>
      </c>
      <c r="E778" s="25" t="s">
        <v>1960</v>
      </c>
      <c r="F778" s="14">
        <f>_xlfn.XLOOKUP($B778,'CDS-H'!$AA:$AA,'CDS-H'!$AC:$AC,"",0)</f>
        <v>11235568</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3403</v>
      </c>
      <c r="D779" s="249" t="s">
        <v>4401</v>
      </c>
      <c r="E779" s="25" t="s">
        <v>1963</v>
      </c>
      <c r="F779" s="14">
        <f>_xlfn.XLOOKUP($B779,'CDS-H'!$AA:$AA,'CDS-H'!$AC:$AC,"",0)</f>
        <v>17678008</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3404</v>
      </c>
      <c r="D780" s="249" t="s">
        <v>4402</v>
      </c>
      <c r="E780" s="25" t="s">
        <v>1966</v>
      </c>
      <c r="F780" s="14">
        <f>_xlfn.XLOOKUP($B780,'CDS-H'!$AA:$AA,'CDS-H'!$AC:$AC,"",0)</f>
        <v>4854807</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3405</v>
      </c>
      <c r="D781" s="249" t="s">
        <v>4403</v>
      </c>
      <c r="E781" s="25" t="s">
        <v>1969</v>
      </c>
      <c r="F781" s="14">
        <f>_xlfn.XLOOKUP($B781,'CDS-H'!$AA:$AA,'CDS-H'!$AC:$AC,"",0)</f>
        <v>48444466</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3406</v>
      </c>
      <c r="D782" s="249" t="s">
        <v>4404</v>
      </c>
      <c r="E782" s="25" t="s">
        <v>1972</v>
      </c>
      <c r="F782" s="14">
        <f>_xlfn.XLOOKUP($B782,'CDS-H'!$AA:$AA,'CDS-H'!$AC:$AC,"",0)</f>
        <v>11888192</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3407</v>
      </c>
      <c r="D783" s="249" t="s">
        <v>4405</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3408</v>
      </c>
      <c r="D784" s="249" t="s">
        <v>4406</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3409</v>
      </c>
      <c r="D785" s="249" t="s">
        <v>4407</v>
      </c>
      <c r="E785" s="25" t="s">
        <v>1980</v>
      </c>
      <c r="F785" s="14">
        <f>_xlfn.XLOOKUP($B785,'CDS-H'!$AA:$AA,'CDS-H'!$AC:$AC,"",0)</f>
        <v>11888192</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3410</v>
      </c>
      <c r="D786" s="249" t="s">
        <v>4408</v>
      </c>
      <c r="E786" s="25" t="s">
        <v>1984</v>
      </c>
      <c r="F786" s="14">
        <f>_xlfn.XLOOKUP($B786,'CDS-H'!$AA:$AA,'CDS-H'!$AC:$AC,"",0)</f>
        <v>546179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3411</v>
      </c>
      <c r="D787" s="249" t="s">
        <v>4409</v>
      </c>
      <c r="E787" s="25" t="s">
        <v>1988</v>
      </c>
      <c r="F787" s="14">
        <f>_xlfn.XLOOKUP($B787,'CDS-H'!$AA:$AA,'CDS-H'!$AC:$AC,"",0)</f>
        <v>256884</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3412</v>
      </c>
      <c r="D788" s="249" t="s">
        <v>4410</v>
      </c>
      <c r="E788" s="25" t="s">
        <v>1992</v>
      </c>
      <c r="F788" s="14">
        <f>_xlfn.XLOOKUP($B788,'CDS-H'!$AA:$AA,'CDS-H'!$AC:$AC,"",0)</f>
        <v>1133880</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3413</v>
      </c>
      <c r="D789" s="249" t="s">
        <v>4411</v>
      </c>
      <c r="E789" s="25" t="s">
        <v>1956</v>
      </c>
      <c r="F789" s="14">
        <f>_xlfn.XLOOKUP($B789,'CDS-H'!$AA:$AA,'CDS-H'!$AC:$AC,"",0)</f>
        <v>45989</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3414</v>
      </c>
      <c r="D790" s="249" t="s">
        <v>4412</v>
      </c>
      <c r="E790" s="25" t="s">
        <v>1960</v>
      </c>
      <c r="F790" s="14">
        <f>_xlfn.XLOOKUP($B790,'CDS-H'!$AA:$AA,'CDS-H'!$AC:$AC,"",0)</f>
        <v>5707747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3415</v>
      </c>
      <c r="D791" s="249" t="s">
        <v>4413</v>
      </c>
      <c r="E791" s="25" t="s">
        <v>1963</v>
      </c>
      <c r="F791" s="14">
        <f>_xlfn.XLOOKUP($B791,'CDS-H'!$AA:$AA,'CDS-H'!$AC:$AC,"",0)</f>
        <v>12410315</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3416</v>
      </c>
      <c r="D792" s="249" t="s">
        <v>4414</v>
      </c>
      <c r="E792" s="25" t="s">
        <v>1966</v>
      </c>
      <c r="F792" s="14">
        <f>_xlfn.XLOOKUP($B792,'CDS-H'!$AA:$AA,'CDS-H'!$AC:$AC,"",0)</f>
        <v>3158475</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3417</v>
      </c>
      <c r="D793" s="249" t="s">
        <v>4415</v>
      </c>
      <c r="E793" s="25" t="s">
        <v>1969</v>
      </c>
      <c r="F793" s="14">
        <f>_xlfn.XLOOKUP($B793,'CDS-H'!$AA:$AA,'CDS-H'!$AC:$AC,"",0)</f>
        <v>21322526</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3418</v>
      </c>
      <c r="D794" s="249" t="s">
        <v>4416</v>
      </c>
      <c r="E794" s="25" t="s">
        <v>1972</v>
      </c>
      <c r="F794" s="14">
        <f>_xlfn.XLOOKUP($B794,'CDS-H'!$AA:$AA,'CDS-H'!$AC:$AC,"",0)</f>
        <v>9419186</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3419</v>
      </c>
      <c r="D795" s="249" t="s">
        <v>4417</v>
      </c>
      <c r="E795" s="25" t="s">
        <v>1978</v>
      </c>
      <c r="F795" s="14">
        <f>_xlfn.XLOOKUP($B795,'CDS-H'!$AA:$AA,'CDS-H'!$AC:$AC,"",0)</f>
        <v>283344</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3420</v>
      </c>
      <c r="D796" s="249" t="s">
        <v>4418</v>
      </c>
      <c r="E796" s="25" t="s">
        <v>1980</v>
      </c>
      <c r="F796" s="14">
        <f>_xlfn.XLOOKUP($B796,'CDS-H'!$AA:$AA,'CDS-H'!$AC:$AC,"",0)</f>
        <v>9702530</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3421</v>
      </c>
      <c r="D797" s="249" t="s">
        <v>4419</v>
      </c>
      <c r="E797" s="25" t="s">
        <v>1984</v>
      </c>
      <c r="F797" s="14">
        <f>_xlfn.XLOOKUP($B797,'CDS-H'!$AA:$AA,'CDS-H'!$AC:$AC,"",0)</f>
        <v>1932799</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3422</v>
      </c>
      <c r="D798" s="249" t="s">
        <v>4420</v>
      </c>
      <c r="E798" s="25" t="s">
        <v>1988</v>
      </c>
      <c r="F798" s="14">
        <f>_xlfn.XLOOKUP($B798,'CDS-H'!$AA:$AA,'CDS-H'!$AC:$AC,"",0)</f>
        <v>302648</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3423</v>
      </c>
      <c r="D799" s="249" t="s">
        <v>4421</v>
      </c>
      <c r="E799" s="25" t="s">
        <v>1992</v>
      </c>
      <c r="F799" s="14">
        <f>_xlfn.XLOOKUP($B799,'CDS-H'!$AA:$AA,'CDS-H'!$AC:$AC,"",0)</f>
        <v>2387669</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3424</v>
      </c>
      <c r="D800" s="249" t="s">
        <v>4422</v>
      </c>
      <c r="E800" s="25" t="s">
        <v>2016</v>
      </c>
      <c r="F800" s="14">
        <f>_xlfn.XLOOKUP($B800,'CDS-H'!$AA:$AA,'CDS-H'!$AC:$AC,"",0)</f>
        <v>1326</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3425</v>
      </c>
      <c r="D801" s="249" t="s">
        <v>4423</v>
      </c>
      <c r="E801" s="25" t="s">
        <v>2020</v>
      </c>
      <c r="F801" s="14">
        <f>_xlfn.XLOOKUP($B801,'CDS-H'!$AA:$AA,'CDS-H'!$AC:$AC,"",0)</f>
        <v>1205</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3426</v>
      </c>
      <c r="D802" s="249" t="s">
        <v>4424</v>
      </c>
      <c r="E802" s="25" t="s">
        <v>2023</v>
      </c>
      <c r="F802" s="14">
        <f>_xlfn.XLOOKUP($B802,'CDS-H'!$AA:$AA,'CDS-H'!$AC:$AC,"",0)</f>
        <v>886</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3427</v>
      </c>
      <c r="D803" s="249" t="s">
        <v>4425</v>
      </c>
      <c r="E803" s="25" t="s">
        <v>2026</v>
      </c>
      <c r="F803" s="14">
        <f>_xlfn.XLOOKUP($B803,'CDS-H'!$AA:$AA,'CDS-H'!$AC:$AC,"",0)</f>
        <v>886</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3428</v>
      </c>
      <c r="D804" s="249" t="s">
        <v>4426</v>
      </c>
      <c r="E804" s="25" t="s">
        <v>2029</v>
      </c>
      <c r="F804" s="14">
        <f>_xlfn.XLOOKUP($B804,'CDS-H'!$AA:$AA,'CDS-H'!$AC:$AC,"",0)</f>
        <v>884</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3429</v>
      </c>
      <c r="D805" s="249" t="s">
        <v>4427</v>
      </c>
      <c r="E805" s="25" t="s">
        <v>2031</v>
      </c>
      <c r="F805" s="14">
        <f>_xlfn.XLOOKUP($B805,'CDS-H'!$AA:$AA,'CDS-H'!$AC:$AC,"",0)</f>
        <v>365</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3430</v>
      </c>
      <c r="D806" s="249" t="s">
        <v>4428</v>
      </c>
      <c r="E806" s="25" t="s">
        <v>2033</v>
      </c>
      <c r="F806" s="14">
        <f>_xlfn.XLOOKUP($B806,'CDS-H'!$AA:$AA,'CDS-H'!$AC:$AC,"",0)</f>
        <v>280</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3431</v>
      </c>
      <c r="D807" s="249" t="s">
        <v>4429</v>
      </c>
      <c r="E807" s="25" t="s">
        <v>2037</v>
      </c>
      <c r="F807" s="14">
        <f>_xlfn.XLOOKUP($B807,'CDS-H'!$AA:$AA,'CDS-H'!$AC:$AC,"",0)</f>
        <v>280</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3432</v>
      </c>
      <c r="D808" s="249" t="s">
        <v>4430</v>
      </c>
      <c r="E808" s="25" t="s">
        <v>2040</v>
      </c>
      <c r="F808" s="14">
        <f>_xlfn.XLOOKUP($B808,'CDS-H'!$AA:$AA,'CDS-H'!$AC:$AC,"",0)</f>
        <v>0.88</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3433</v>
      </c>
      <c r="D809" s="249" t="s">
        <v>4431</v>
      </c>
      <c r="E809" s="25" t="s">
        <v>2043</v>
      </c>
      <c r="F809" s="14">
        <f>_xlfn.XLOOKUP($B809,'CDS-H'!$AA:$AA,'CDS-H'!$AC:$AC,"",0)</f>
        <v>20216</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3434</v>
      </c>
      <c r="D810" s="249" t="s">
        <v>4432</v>
      </c>
      <c r="E810" s="25" t="s">
        <v>2045</v>
      </c>
      <c r="F810" s="14">
        <f>_xlfn.XLOOKUP($B810,'CDS-H'!$AA:$AA,'CDS-H'!$AC:$AC,"",0)</f>
        <v>16324</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3435</v>
      </c>
      <c r="D811" s="249" t="s">
        <v>4433</v>
      </c>
      <c r="E811" s="25" t="s">
        <v>2047</v>
      </c>
      <c r="F811" s="14">
        <f>_xlfn.XLOOKUP($B811,'CDS-H'!$AA:$AA,'CDS-H'!$AC:$AC,"",0)</f>
        <v>3208</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3436</v>
      </c>
      <c r="D812" s="249" t="s">
        <v>4434</v>
      </c>
      <c r="E812" s="25" t="s">
        <v>2049</v>
      </c>
      <c r="F812" s="14">
        <f>_xlfn.XLOOKUP($B812,'CDS-H'!$AA:$AA,'CDS-H'!$AC:$AC,"",0)</f>
        <v>3208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3437</v>
      </c>
      <c r="D813" s="249" t="s">
        <v>4435</v>
      </c>
      <c r="E813" s="25" t="s">
        <v>2016</v>
      </c>
      <c r="F813" s="14">
        <f>_xlfn.XLOOKUP($B813,'CDS-H'!$AA:$AA,'CDS-H'!$AC:$AC,"",0)</f>
        <v>5457</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3438</v>
      </c>
      <c r="D814" s="249" t="s">
        <v>4436</v>
      </c>
      <c r="E814" s="25" t="s">
        <v>2020</v>
      </c>
      <c r="F814" s="14">
        <f>_xlfn.XLOOKUP($B814,'CDS-H'!$AA:$AA,'CDS-H'!$AC:$AC,"",0)</f>
        <v>4641</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3439</v>
      </c>
      <c r="D815" s="249" t="s">
        <v>4437</v>
      </c>
      <c r="E815" s="25" t="s">
        <v>2023</v>
      </c>
      <c r="F815" s="14">
        <f>_xlfn.XLOOKUP($B815,'CDS-H'!$AA:$AA,'CDS-H'!$AC:$AC,"",0)</f>
        <v>3405</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3440</v>
      </c>
      <c r="D816" s="249" t="s">
        <v>4438</v>
      </c>
      <c r="E816" s="25" t="s">
        <v>2026</v>
      </c>
      <c r="F816" s="14">
        <f>_xlfn.XLOOKUP($B816,'CDS-H'!$AA:$AA,'CDS-H'!$AC:$AC,"",0)</f>
        <v>3405</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3441</v>
      </c>
      <c r="D817" s="249" t="s">
        <v>4439</v>
      </c>
      <c r="E817" s="25" t="s">
        <v>2029</v>
      </c>
      <c r="F817" s="14">
        <f>_xlfn.XLOOKUP($B817,'CDS-H'!$AA:$AA,'CDS-H'!$AC:$AC,"",0)</f>
        <v>3348</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3442</v>
      </c>
      <c r="D818" s="249" t="s">
        <v>4440</v>
      </c>
      <c r="E818" s="25" t="s">
        <v>2031</v>
      </c>
      <c r="F818" s="14">
        <f>_xlfn.XLOOKUP($B818,'CDS-H'!$AA:$AA,'CDS-H'!$AC:$AC,"",0)</f>
        <v>1571</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3443</v>
      </c>
      <c r="D819" s="249" t="s">
        <v>4441</v>
      </c>
      <c r="E819" s="25" t="s">
        <v>2033</v>
      </c>
      <c r="F819" s="14">
        <f>_xlfn.XLOOKUP($B819,'CDS-H'!$AA:$AA,'CDS-H'!$AC:$AC,"",0)</f>
        <v>798</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3444</v>
      </c>
      <c r="D820" s="249" t="s">
        <v>4442</v>
      </c>
      <c r="E820" s="25" t="s">
        <v>2037</v>
      </c>
      <c r="F820" s="14">
        <f>_xlfn.XLOOKUP($B820,'CDS-H'!$AA:$AA,'CDS-H'!$AC:$AC,"",0)</f>
        <v>815</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3445</v>
      </c>
      <c r="D821" s="249" t="s">
        <v>4443</v>
      </c>
      <c r="E821" s="25" t="s">
        <v>2040</v>
      </c>
      <c r="F821" s="14">
        <f>_xlfn.XLOOKUP($B821,'CDS-H'!$AA:$AA,'CDS-H'!$AC:$AC,"",0)</f>
        <v>0.77</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3446</v>
      </c>
      <c r="D822" s="249" t="s">
        <v>4444</v>
      </c>
      <c r="E822" s="25" t="s">
        <v>2043</v>
      </c>
      <c r="F822" s="14">
        <f>_xlfn.XLOOKUP($B822,'CDS-H'!$AA:$AA,'CDS-H'!$AC:$AC,"",0)</f>
        <v>17620</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3447</v>
      </c>
      <c r="D823" s="249" t="s">
        <v>4445</v>
      </c>
      <c r="E823" s="25" t="s">
        <v>2045</v>
      </c>
      <c r="F823" s="14">
        <f>_xlfn.XLOOKUP($B823,'CDS-H'!$AA:$AA,'CDS-H'!$AC:$AC,"",0)</f>
        <v>13775</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3448</v>
      </c>
      <c r="D824" s="249" t="s">
        <v>4446</v>
      </c>
      <c r="E824" s="25" t="s">
        <v>2047</v>
      </c>
      <c r="F824" s="14">
        <f>_xlfn.XLOOKUP($B824,'CDS-H'!$AA:$AA,'CDS-H'!$AC:$AC,"",0)</f>
        <v>4167</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3449</v>
      </c>
      <c r="D825" s="249" t="s">
        <v>4447</v>
      </c>
      <c r="E825" s="25" t="s">
        <v>2049</v>
      </c>
      <c r="F825" s="14">
        <f>_xlfn.XLOOKUP($B825,'CDS-H'!$AA:$AA,'CDS-H'!$AC:$AC,"",0)</f>
        <v>4066</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3450</v>
      </c>
      <c r="D826" s="249" t="s">
        <v>4448</v>
      </c>
      <c r="E826" s="25" t="s">
        <v>2016</v>
      </c>
      <c r="F826" s="14">
        <f>_xlfn.XLOOKUP($B826,'CDS-H'!$AA:$AA,'CDS-H'!$AC:$AC,"",0)</f>
        <v>665</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3451</v>
      </c>
      <c r="D827" s="249" t="s">
        <v>4449</v>
      </c>
      <c r="E827" s="25" t="s">
        <v>2020</v>
      </c>
      <c r="F827" s="14">
        <f>_xlfn.XLOOKUP($B827,'CDS-H'!$AA:$AA,'CDS-H'!$AC:$AC,"",0)</f>
        <v>461</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3452</v>
      </c>
      <c r="D828" s="249" t="s">
        <v>4450</v>
      </c>
      <c r="E828" s="25" t="s">
        <v>2023</v>
      </c>
      <c r="F828" s="14">
        <f>_xlfn.XLOOKUP($B828,'CDS-H'!$AA:$AA,'CDS-H'!$AC:$AC,"",0)</f>
        <v>364</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3453</v>
      </c>
      <c r="D829" s="249" t="s">
        <v>4451</v>
      </c>
      <c r="E829" s="25" t="s">
        <v>2026</v>
      </c>
      <c r="F829" s="14">
        <f>_xlfn.XLOOKUP($B829,'CDS-H'!$AA:$AA,'CDS-H'!$AC:$AC,"",0)</f>
        <v>364</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3454</v>
      </c>
      <c r="D830" s="249" t="s">
        <v>4452</v>
      </c>
      <c r="E830" s="25" t="s">
        <v>2029</v>
      </c>
      <c r="F830" s="14">
        <f>_xlfn.XLOOKUP($B830,'CDS-H'!$AA:$AA,'CDS-H'!$AC:$AC,"",0)</f>
        <v>361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3455</v>
      </c>
      <c r="D831" s="249" t="s">
        <v>4453</v>
      </c>
      <c r="E831" s="25" t="s">
        <v>2031</v>
      </c>
      <c r="F831" s="14">
        <f>_xlfn.XLOOKUP($B831,'CDS-H'!$AA:$AA,'CDS-H'!$AC:$AC,"",0)</f>
        <v>190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3456</v>
      </c>
      <c r="D832" s="249" t="s">
        <v>4454</v>
      </c>
      <c r="E832" s="25" t="s">
        <v>2033</v>
      </c>
      <c r="F832" s="14">
        <f>_xlfn.XLOOKUP($B832,'CDS-H'!$AA:$AA,'CDS-H'!$AC:$AC,"",0)</f>
        <v>22</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3457</v>
      </c>
      <c r="D833" s="249" t="s">
        <v>4455</v>
      </c>
      <c r="E833" s="25" t="s">
        <v>2037</v>
      </c>
      <c r="F833" s="14">
        <f>_xlfn.XLOOKUP($B833,'CDS-H'!$AA:$AA,'CDS-H'!$AC:$AC,"",0)</f>
        <v>23</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3458</v>
      </c>
      <c r="D834" s="249" t="s">
        <v>4456</v>
      </c>
      <c r="E834" s="25" t="s">
        <v>2040</v>
      </c>
      <c r="F834" s="14">
        <f>_xlfn.XLOOKUP($B834,'CDS-H'!$AA:$AA,'CDS-H'!$AC:$AC,"",0)</f>
        <v>0.44</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3459</v>
      </c>
      <c r="D835" s="249" t="s">
        <v>4457</v>
      </c>
      <c r="E835" s="25" t="s">
        <v>2043</v>
      </c>
      <c r="F835" s="14">
        <f>_xlfn.XLOOKUP($B835,'CDS-H'!$AA:$AA,'CDS-H'!$AC:$AC,"",0)</f>
        <v>8250</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3460</v>
      </c>
      <c r="D836" s="249" t="s">
        <v>4458</v>
      </c>
      <c r="E836" s="25" t="s">
        <v>2045</v>
      </c>
      <c r="F836" s="14">
        <f>_xlfn.XLOOKUP($B836,'CDS-H'!$AA:$AA,'CDS-H'!$AC:$AC,"",0)</f>
        <v>5706</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3461</v>
      </c>
      <c r="D837" s="249" t="s">
        <v>4459</v>
      </c>
      <c r="E837" s="25" t="s">
        <v>2047</v>
      </c>
      <c r="F837" s="14">
        <f>_xlfn.XLOOKUP($B837,'CDS-H'!$AA:$AA,'CDS-H'!$AC:$AC,"",0)</f>
        <v>4571</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3462</v>
      </c>
      <c r="D838" s="249" t="s">
        <v>4460</v>
      </c>
      <c r="E838" s="25" t="s">
        <v>2049</v>
      </c>
      <c r="F838" s="14">
        <f>_xlfn.XLOOKUP($B838,'CDS-H'!$AA:$AA,'CDS-H'!$AC:$AC,"",0)</f>
        <v>4571</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3463</v>
      </c>
      <c r="D839" s="249" t="s">
        <v>4461</v>
      </c>
      <c r="E839" s="25" t="s">
        <v>2097</v>
      </c>
      <c r="F839" s="14">
        <f>_xlfn.XLOOKUP($B839,'CDS-H'!$AA:$AA,'CDS-H'!$AC:$AC,"",0)</f>
        <v>427</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3464</v>
      </c>
      <c r="D840" s="249" t="s">
        <v>4462</v>
      </c>
      <c r="E840" s="25" t="s">
        <v>2101</v>
      </c>
      <c r="F840" s="14">
        <f>_xlfn.XLOOKUP($B840,'CDS-H'!$AA:$AA,'CDS-H'!$AC:$AC,"",0)</f>
        <v>9854</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3465</v>
      </c>
      <c r="D841" s="249" t="s">
        <v>4463</v>
      </c>
      <c r="E841" s="25" t="s">
        <v>2104</v>
      </c>
      <c r="F841" s="14">
        <f>_xlfn.XLOOKUP($B841,'CDS-H'!$AA:$AA,'CDS-H'!$AC:$AC,"",0)</f>
        <v>69</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3466</v>
      </c>
      <c r="D842" s="249" t="s">
        <v>4464</v>
      </c>
      <c r="E842" s="25" t="s">
        <v>2107</v>
      </c>
      <c r="F842" s="14">
        <f>_xlfn.XLOOKUP($B842,'CDS-H'!$AA:$AA,'CDS-H'!$AC:$AC,"",0)</f>
        <v>8093</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3467</v>
      </c>
      <c r="D843" s="249" t="s">
        <v>4465</v>
      </c>
      <c r="E843" s="25" t="s">
        <v>2097</v>
      </c>
      <c r="F843" s="14">
        <f>_xlfn.XLOOKUP($B843,'CDS-H'!$AA:$AA,'CDS-H'!$AC:$AC,"",0)</f>
        <v>1796</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3468</v>
      </c>
      <c r="D844" s="249" t="s">
        <v>4466</v>
      </c>
      <c r="E844" s="25" t="s">
        <v>2101</v>
      </c>
      <c r="F844" s="14">
        <f>_xlfn.XLOOKUP($B844,'CDS-H'!$AA:$AA,'CDS-H'!$AC:$AC,"",0)</f>
        <v>8381</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3469</v>
      </c>
      <c r="D845" s="249" t="s">
        <v>4467</v>
      </c>
      <c r="E845" s="25" t="s">
        <v>2104</v>
      </c>
      <c r="F845" s="14">
        <f>_xlfn.XLOOKUP($B845,'CDS-H'!$AA:$AA,'CDS-H'!$AC:$AC,"",0)</f>
        <v>206</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3470</v>
      </c>
      <c r="D846" s="249" t="s">
        <v>4468</v>
      </c>
      <c r="E846" s="25" t="s">
        <v>2107</v>
      </c>
      <c r="F846" s="14">
        <f>_xlfn.XLOOKUP($B846,'CDS-H'!$AA:$AA,'CDS-H'!$AC:$AC,"",0)</f>
        <v>6218</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3471</v>
      </c>
      <c r="D847" s="249" t="s">
        <v>4469</v>
      </c>
      <c r="E847" s="25" t="s">
        <v>2097</v>
      </c>
      <c r="F847" s="14">
        <f>_xlfn.XLOOKUP($B847,'CDS-H'!$AA:$AA,'CDS-H'!$AC:$AC,"",0)</f>
        <v>285</v>
      </c>
      <c r="G847" s="25" t="s">
        <v>1943</v>
      </c>
      <c r="H847" s="25" t="s">
        <v>2098</v>
      </c>
      <c r="I847" s="25" t="s">
        <v>333</v>
      </c>
      <c r="J847" s="25" t="s">
        <v>1835</v>
      </c>
      <c r="K847" s="25" t="s">
        <v>334</v>
      </c>
      <c r="L847" s="25" t="s">
        <v>174</v>
      </c>
      <c r="M847" s="25" t="s">
        <v>336</v>
      </c>
      <c r="N847" s="25" t="s">
        <v>174</v>
      </c>
      <c r="O847" s="25" t="s">
        <v>338</v>
      </c>
    </row>
    <row r="848" spans="1:15">
      <c r="A848" s="249">
        <v>847</v>
      </c>
      <c r="B848" s="25" t="s">
        <v>3723</v>
      </c>
      <c r="C848" s="249" t="s">
        <v>3726</v>
      </c>
      <c r="D848" s="249" t="s">
        <v>4719</v>
      </c>
      <c r="E848" s="25" t="s">
        <v>2101</v>
      </c>
      <c r="F848" s="14">
        <f>_xlfn.XLOOKUP($B848,'CDS-H'!$AA:$AA,'CDS-H'!$AC:$AC,"",0)</f>
        <v>2251</v>
      </c>
      <c r="G848" s="25" t="s">
        <v>1943</v>
      </c>
      <c r="H848" s="25" t="s">
        <v>2098</v>
      </c>
      <c r="I848" s="25" t="s">
        <v>333</v>
      </c>
      <c r="J848" s="25" t="s">
        <v>1835</v>
      </c>
      <c r="K848" s="25" t="s">
        <v>334</v>
      </c>
      <c r="L848" s="25" t="s">
        <v>174</v>
      </c>
      <c r="M848" s="25" t="s">
        <v>336</v>
      </c>
      <c r="N848" s="25" t="s">
        <v>174</v>
      </c>
      <c r="O848" s="25" t="s">
        <v>1837</v>
      </c>
    </row>
    <row r="849" spans="1:15">
      <c r="A849" s="249">
        <v>848</v>
      </c>
      <c r="B849" s="25" t="s">
        <v>3724</v>
      </c>
      <c r="C849" s="249" t="s">
        <v>3727</v>
      </c>
      <c r="D849" s="249" t="s">
        <v>4720</v>
      </c>
      <c r="E849" s="25" t="s">
        <v>2104</v>
      </c>
      <c r="F849" s="14">
        <f>_xlfn.XLOOKUP($B849,'CDS-H'!$AA:$AA,'CDS-H'!$AC:$AC,"",0)</f>
        <v>1</v>
      </c>
      <c r="G849" s="25" t="s">
        <v>1943</v>
      </c>
      <c r="H849" s="25" t="s">
        <v>2098</v>
      </c>
      <c r="I849" s="25" t="s">
        <v>333</v>
      </c>
      <c r="J849" s="25" t="s">
        <v>1835</v>
      </c>
      <c r="K849" s="25" t="s">
        <v>334</v>
      </c>
      <c r="L849" s="25" t="s">
        <v>174</v>
      </c>
      <c r="M849" s="25" t="s">
        <v>336</v>
      </c>
      <c r="N849" s="25" t="s">
        <v>174</v>
      </c>
      <c r="O849" s="25" t="s">
        <v>338</v>
      </c>
    </row>
    <row r="850" spans="1:15">
      <c r="A850" s="249">
        <v>849</v>
      </c>
      <c r="B850" s="25" t="s">
        <v>3725</v>
      </c>
      <c r="C850" s="249" t="s">
        <v>3728</v>
      </c>
      <c r="D850" s="249" t="s">
        <v>4721</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3472</v>
      </c>
      <c r="D851" s="249" t="s">
        <v>4470</v>
      </c>
      <c r="E851" s="25" t="s">
        <v>2127</v>
      </c>
      <c r="F851" s="14">
        <f>_xlfn.XLOOKUP($B851,'CDS-H'!$AA:$AA,'CDS-H'!$AC:$AC,"",0)</f>
        <v>802</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3473</v>
      </c>
      <c r="D852" s="249" t="s">
        <v>4471</v>
      </c>
      <c r="E852" s="25" t="s">
        <v>2132</v>
      </c>
      <c r="F852" s="14">
        <f>_xlfn.XLOOKUP($B852,'CDS-H'!$AA:$AA,'CDS-H'!$AC:$AC,"",0)</f>
        <v>527</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3474</v>
      </c>
      <c r="D853" s="249" t="s">
        <v>4472</v>
      </c>
      <c r="E853" s="25" t="s">
        <v>2136</v>
      </c>
      <c r="F853" s="14">
        <f>_xlfn.XLOOKUP($B853,'CDS-H'!$AA:$AA,'CDS-H'!$AC:$AC,"",0)</f>
        <v>517</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3475</v>
      </c>
      <c r="D854" s="249" t="s">
        <v>4473</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3476</v>
      </c>
      <c r="D855" s="249" t="s">
        <v>4474</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3477</v>
      </c>
      <c r="D856" s="249" t="s">
        <v>4475</v>
      </c>
      <c r="E856" s="25" t="s">
        <v>2146</v>
      </c>
      <c r="F856" s="14">
        <f>_xlfn.XLOOKUP($B856,'CDS-H'!$AA:$AA,'CDS-H'!$AC:$AC,"",0)</f>
        <v>142</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3478</v>
      </c>
      <c r="D857" s="249" t="s">
        <v>4476</v>
      </c>
      <c r="E857" s="25" t="s">
        <v>2132</v>
      </c>
      <c r="F857" s="14">
        <f>_xlfn.XLOOKUP($B857,'CDS-H'!$AA:$AA,'CDS-H'!$AC:$AC,"",0)</f>
        <v>0.65710723192019949</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3479</v>
      </c>
      <c r="D858" s="249" t="s">
        <v>4477</v>
      </c>
      <c r="E858" s="25" t="s">
        <v>2136</v>
      </c>
      <c r="F858" s="14">
        <f>_xlfn.XLOOKUP($B858,'CDS-H'!$AA:$AA,'CDS-H'!$AC:$AC,"",0)</f>
        <v>0.64463840399002492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3480</v>
      </c>
      <c r="D859" s="249" t="s">
        <v>4478</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3481</v>
      </c>
      <c r="D860" s="249" t="s">
        <v>4479</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3482</v>
      </c>
      <c r="D861" s="249" t="s">
        <v>4480</v>
      </c>
      <c r="E861" s="25" t="s">
        <v>2146</v>
      </c>
      <c r="F861" s="14">
        <f>_xlfn.XLOOKUP($B861,'CDS-H'!$AA:$AA,'CDS-H'!$AC:$AC,"",0)</f>
        <v>0.17705735660847879</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3483</v>
      </c>
      <c r="D862" s="249" t="s">
        <v>4481</v>
      </c>
      <c r="E862" s="25" t="s">
        <v>2132</v>
      </c>
      <c r="F862" s="14">
        <f>_xlfn.XLOOKUP($B862,'CDS-H'!$AA:$AA,'CDS-H'!$AC:$AC,"",0)</f>
        <v>29625</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3484</v>
      </c>
      <c r="D863" s="249" t="s">
        <v>4482</v>
      </c>
      <c r="E863" s="25" t="s">
        <v>2136</v>
      </c>
      <c r="F863" s="14">
        <f>_xlfn.XLOOKUP($B863,'CDS-H'!$AA:$AA,'CDS-H'!$AC:$AC,"",0)</f>
        <v>22594</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3485</v>
      </c>
      <c r="D864" s="249" t="s">
        <v>4483</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3486</v>
      </c>
      <c r="D865" s="249" t="s">
        <v>4484</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3487</v>
      </c>
      <c r="D866" s="249" t="s">
        <v>4485</v>
      </c>
      <c r="E866" s="25" t="s">
        <v>2146</v>
      </c>
      <c r="F866" s="14">
        <f>_xlfn.XLOOKUP($B866,'CDS-H'!$AA:$AA,'CDS-H'!$AC:$AC,"",0)</f>
        <v>27686</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3488</v>
      </c>
      <c r="D867" s="249" t="s">
        <v>4486</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3489</v>
      </c>
      <c r="D868" s="249" t="s">
        <v>4487</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3490</v>
      </c>
      <c r="D869" s="249" t="s">
        <v>4488</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3491</v>
      </c>
      <c r="D870" s="249" t="s">
        <v>4489</v>
      </c>
      <c r="E870" s="25" t="s">
        <v>2185</v>
      </c>
      <c r="F870" s="14">
        <f>_xlfn.XLOOKUP($B870,'CDS-H'!$AA:$AA,'CDS-H'!$AC:$AC,"",0)</f>
        <v>245</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3492</v>
      </c>
      <c r="D871" s="249" t="s">
        <v>4490</v>
      </c>
      <c r="E871" s="25" t="s">
        <v>2189</v>
      </c>
      <c r="F871" s="14">
        <f>_xlfn.XLOOKUP($B871,'CDS-H'!$AA:$AA,'CDS-H'!$AC:$AC,"",0)</f>
        <v>11403</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3493</v>
      </c>
      <c r="D872" s="249" t="s">
        <v>4491</v>
      </c>
      <c r="E872" s="25" t="s">
        <v>2192</v>
      </c>
      <c r="F872" s="14">
        <f>_xlfn.XLOOKUP($B872,'CDS-H'!$AA:$AA,'CDS-H'!$AC:$AC,"",0)</f>
        <v>2793740</v>
      </c>
      <c r="G872" s="25" t="s">
        <v>1943</v>
      </c>
      <c r="H872" s="25" t="s">
        <v>2175</v>
      </c>
      <c r="I872" s="25" t="s">
        <v>2193</v>
      </c>
      <c r="J872" s="25" t="s">
        <v>1835</v>
      </c>
      <c r="K872" s="25" t="s">
        <v>174</v>
      </c>
      <c r="L872" s="25" t="s">
        <v>174</v>
      </c>
      <c r="M872" s="25" t="s">
        <v>174</v>
      </c>
      <c r="N872" s="25" t="s">
        <v>174</v>
      </c>
      <c r="O872" s="25" t="s">
        <v>1837</v>
      </c>
    </row>
    <row r="873" spans="1:15">
      <c r="A873" s="249">
        <v>872</v>
      </c>
      <c r="B873" s="25" t="s">
        <v>3730</v>
      </c>
      <c r="C873" s="13" t="s">
        <v>3734</v>
      </c>
      <c r="D873" s="249" t="s">
        <v>4724</v>
      </c>
      <c r="E873" s="25" t="s">
        <v>2194</v>
      </c>
      <c r="F873" s="14" t="str">
        <f>_xlfn.XLOOKUP($B873,'CDS-H'!$AA:$AA,'CDS-H'!$AC:$AC,"",0)</f>
        <v>x</v>
      </c>
      <c r="G873" s="25" t="s">
        <v>1943</v>
      </c>
      <c r="H873" s="25" t="s">
        <v>2195</v>
      </c>
      <c r="I873" s="25" t="s">
        <v>1423</v>
      </c>
      <c r="J873" s="25" t="s">
        <v>1835</v>
      </c>
      <c r="K873" s="25" t="s">
        <v>1836</v>
      </c>
      <c r="L873" s="25" t="s">
        <v>468</v>
      </c>
      <c r="M873" s="25" t="s">
        <v>174</v>
      </c>
      <c r="N873" s="25" t="s">
        <v>174</v>
      </c>
      <c r="O873" s="25" t="s">
        <v>283</v>
      </c>
    </row>
    <row r="874" spans="1:15">
      <c r="A874" s="249">
        <v>873</v>
      </c>
      <c r="B874" s="25" t="s">
        <v>3731</v>
      </c>
      <c r="C874" s="13" t="s">
        <v>3735</v>
      </c>
      <c r="D874" s="249" t="s">
        <v>4725</v>
      </c>
      <c r="E874" s="25" t="s">
        <v>2198</v>
      </c>
      <c r="F874" s="14" t="str">
        <f>_xlfn.XLOOKUP($B874,'CDS-H'!$AA:$AA,'CDS-H'!$AC:$AC,"",0)</f>
        <v>x</v>
      </c>
      <c r="G874" s="25" t="s">
        <v>1943</v>
      </c>
      <c r="H874" s="25" t="s">
        <v>2195</v>
      </c>
      <c r="I874" s="25" t="s">
        <v>1423</v>
      </c>
      <c r="J874" s="25" t="s">
        <v>1835</v>
      </c>
      <c r="K874" s="25" t="s">
        <v>1836</v>
      </c>
      <c r="L874" s="25" t="s">
        <v>468</v>
      </c>
      <c r="M874" s="25" t="s">
        <v>174</v>
      </c>
      <c r="N874" s="25" t="s">
        <v>174</v>
      </c>
      <c r="O874" s="25" t="s">
        <v>283</v>
      </c>
    </row>
    <row r="875" spans="1:15">
      <c r="A875" s="249">
        <v>874</v>
      </c>
      <c r="B875" s="25" t="s">
        <v>3732</v>
      </c>
      <c r="C875" s="13" t="s">
        <v>3736</v>
      </c>
      <c r="D875" s="249" t="s">
        <v>4726</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3733</v>
      </c>
      <c r="C876" s="13" t="s">
        <v>3737</v>
      </c>
      <c r="D876" s="249" t="s">
        <v>4727</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3494</v>
      </c>
      <c r="D877" s="249" t="s">
        <v>4492</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3495</v>
      </c>
      <c r="D878" s="249" t="s">
        <v>4493</v>
      </c>
      <c r="E878" s="25" t="s">
        <v>2205</v>
      </c>
      <c r="F878" s="14" t="str">
        <f>_xlfn.XLOOKUP($B878,'CDS-H'!$AA:$AA,'CDS-H'!$AC:$AC,"",0)</f>
        <v>x</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3496</v>
      </c>
      <c r="D879" s="249" t="s">
        <v>4494</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3497</v>
      </c>
      <c r="D880" s="249" t="s">
        <v>4495</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3498</v>
      </c>
      <c r="D881" s="249" t="s">
        <v>4496</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3499</v>
      </c>
      <c r="D882" s="249" t="s">
        <v>4497</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3500</v>
      </c>
      <c r="D883" s="249" t="s">
        <v>4498</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3501</v>
      </c>
      <c r="D884" s="249" t="s">
        <v>4499</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3502</v>
      </c>
      <c r="D885" s="249" t="s">
        <v>4500</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3503</v>
      </c>
      <c r="D886" s="249" t="s">
        <v>4501</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3504</v>
      </c>
      <c r="D887" s="249" t="s">
        <v>4502</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3505</v>
      </c>
      <c r="D888" s="249" t="s">
        <v>4503</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3506</v>
      </c>
      <c r="D889" s="249" t="s">
        <v>4504</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3507</v>
      </c>
      <c r="D890" s="249" t="s">
        <v>4505</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3508</v>
      </c>
      <c r="D891" s="249" t="s">
        <v>4506</v>
      </c>
      <c r="E891" s="25" t="s">
        <v>2242</v>
      </c>
      <c r="F891" s="14" t="str">
        <f>_xlfn.XLOOKUP($B891,'CDS-H'!$AA:$AA,'CDS-H'!$AC:$AC,"",0)</f>
        <v>x</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3509</v>
      </c>
      <c r="D892" s="249" t="s">
        <v>4507</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3510</v>
      </c>
      <c r="D893" s="249" t="s">
        <v>4508</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3511</v>
      </c>
      <c r="D894" s="249" t="s">
        <v>4509</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3512</v>
      </c>
      <c r="D895" s="249" t="s">
        <v>4510</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3513</v>
      </c>
      <c r="D896" s="249" t="s">
        <v>4511</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3514</v>
      </c>
      <c r="D897" s="249" t="s">
        <v>4512</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3515</v>
      </c>
      <c r="D898" s="249" t="s">
        <v>4513</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3516</v>
      </c>
      <c r="D899" s="249" t="s">
        <v>4514</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3517</v>
      </c>
      <c r="D900" s="249" t="s">
        <v>4515</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3518</v>
      </c>
      <c r="D901" s="249" t="s">
        <v>4516</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3519</v>
      </c>
      <c r="D902" s="249" t="s">
        <v>4517</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3520</v>
      </c>
      <c r="D903" s="249" t="s">
        <v>4518</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3521</v>
      </c>
      <c r="D904" s="249" t="s">
        <v>4519</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3522</v>
      </c>
      <c r="D905" s="249" t="s">
        <v>4520</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3523</v>
      </c>
      <c r="D906" s="249" t="s">
        <v>4521</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3524</v>
      </c>
      <c r="D907" s="249" t="s">
        <v>4522</v>
      </c>
      <c r="E907" s="25" t="s">
        <v>1668</v>
      </c>
      <c r="F907" s="14" t="str">
        <f>_xlfn.XLOOKUP($B907,'CDS-H'!$AA:$AA,'CDS-H'!$AC:$AC,"",0)</f>
        <v>x</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3525</v>
      </c>
      <c r="D908" s="249" t="s">
        <v>4523</v>
      </c>
      <c r="E908" s="25" t="s">
        <v>941</v>
      </c>
      <c r="F908" s="14" t="str">
        <f>_xlfn.XLOOKUP($B908,'CDS-H'!$AA:$AA,'CDS-H'!$AC:$AC,"",0)</f>
        <v>Private</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3526</v>
      </c>
      <c r="D909" s="249" t="s">
        <v>4524</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3527</v>
      </c>
      <c r="D910" s="249" t="s">
        <v>4525</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3528</v>
      </c>
      <c r="D911" s="249" t="s">
        <v>4526</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3738</v>
      </c>
      <c r="D912" s="249" t="s">
        <v>4527</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3529</v>
      </c>
      <c r="D913" s="249" t="s">
        <v>4528</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3530</v>
      </c>
      <c r="D914" s="249" t="s">
        <v>4529</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3531</v>
      </c>
      <c r="D915" s="249" t="s">
        <v>4530</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3532</v>
      </c>
      <c r="D916" s="249" t="s">
        <v>4531</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3533</v>
      </c>
      <c r="D917" s="249" t="s">
        <v>4532</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3534</v>
      </c>
      <c r="D918" s="249" t="s">
        <v>4533</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3535</v>
      </c>
      <c r="D919" s="249" t="s">
        <v>4534</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3536</v>
      </c>
      <c r="D920" s="249" t="s">
        <v>4535</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3537</v>
      </c>
      <c r="D921" s="249" t="s">
        <v>4536</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3538</v>
      </c>
      <c r="D922" s="249" t="s">
        <v>4537</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3539</v>
      </c>
      <c r="D923" s="249" t="s">
        <v>4538</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3540</v>
      </c>
      <c r="D924" s="249" t="s">
        <v>4539</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3541</v>
      </c>
      <c r="D925" s="249" t="s">
        <v>4540</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3542</v>
      </c>
      <c r="D926" s="249" t="s">
        <v>4541</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3543</v>
      </c>
      <c r="D927" s="249" t="s">
        <v>4542</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3544</v>
      </c>
      <c r="D928" s="249" t="s">
        <v>4543</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3545</v>
      </c>
      <c r="D929" s="249" t="s">
        <v>4544</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3546</v>
      </c>
      <c r="D930" s="249" t="s">
        <v>4545</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3547</v>
      </c>
      <c r="D931" s="249" t="s">
        <v>4546</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3548</v>
      </c>
      <c r="D932" s="249" t="s">
        <v>4547</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3549</v>
      </c>
      <c r="D933" s="249" t="s">
        <v>4548</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3550</v>
      </c>
      <c r="D934" s="249" t="s">
        <v>4549</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3551</v>
      </c>
      <c r="D935" s="249" t="s">
        <v>4550</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3552</v>
      </c>
      <c r="D936" s="249" t="s">
        <v>4551</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3553</v>
      </c>
      <c r="D937" s="249" t="s">
        <v>4552</v>
      </c>
      <c r="E937" s="13" t="s">
        <v>2339</v>
      </c>
      <c r="F937" s="14" t="str">
        <f>_xlfn.XLOOKUP($B937,'CDS-H'!$AA:$AA,'CDS-H'!$AC:$AC,"",0)</f>
        <v>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3554</v>
      </c>
      <c r="D938" s="249" t="s">
        <v>4553</v>
      </c>
      <c r="E938" s="158" t="s">
        <v>2361</v>
      </c>
      <c r="F938" s="161">
        <f>_xlfn.XLOOKUP($B938,'CDS-I'!$AA:$AA,'CDS-I'!$AC:$AC,"",0)</f>
        <v>261</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3555</v>
      </c>
      <c r="D939" s="249" t="s">
        <v>4554</v>
      </c>
      <c r="E939" s="158" t="s">
        <v>2368</v>
      </c>
      <c r="F939" s="161">
        <f>_xlfn.XLOOKUP($B939,'CDS-I'!$AA:$AA,'CDS-I'!$AC:$AC,"",0)</f>
        <v>52</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3556</v>
      </c>
      <c r="D940" s="249" t="s">
        <v>4555</v>
      </c>
      <c r="E940" s="158" t="s">
        <v>3786</v>
      </c>
      <c r="F940" s="161">
        <f>_xlfn.XLOOKUP($B940,'CDS-I'!$AA:$AA,'CDS-I'!$AC:$AC,"",0)</f>
        <v>126</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3557</v>
      </c>
      <c r="D941" s="249" t="s">
        <v>4556</v>
      </c>
      <c r="E941" s="158" t="s">
        <v>3808</v>
      </c>
      <c r="F941" s="161">
        <f>_xlfn.XLOOKUP($B941,'CDS-I'!$AA:$AA,'CDS-I'!$AC:$AC,"",0)</f>
        <v>135</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3558</v>
      </c>
      <c r="D942" s="249" t="s">
        <v>4557</v>
      </c>
      <c r="E942" s="158" t="s">
        <v>2377</v>
      </c>
      <c r="F942" s="161">
        <f>_xlfn.XLOOKUP($B942,'CDS-I'!$AA:$AA,'CDS-I'!$AC:$AC,"",0)</f>
        <v>0</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3559</v>
      </c>
      <c r="D943" s="249" t="s">
        <v>4558</v>
      </c>
      <c r="E943" s="158" t="s">
        <v>2381</v>
      </c>
      <c r="F943" s="161" t="str">
        <f>_xlfn.XLOOKUP($B943,'CDS-I'!$AA:$AA,'CDS-I'!$AC:$AC,"",0)</f>
        <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3560</v>
      </c>
      <c r="D944" s="249" t="s">
        <v>4559</v>
      </c>
      <c r="E944" s="158" t="s">
        <v>2385</v>
      </c>
      <c r="F944" s="161" t="str">
        <f>_xlfn.XLOOKUP($B944,'CDS-I'!$AA:$AA,'CDS-I'!$AC:$AC,"",0)</f>
        <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3561</v>
      </c>
      <c r="D945" s="249" t="s">
        <v>4560</v>
      </c>
      <c r="E945" s="158" t="s">
        <v>2388</v>
      </c>
      <c r="F945" s="161" t="str">
        <f>_xlfn.XLOOKUP($B945,'CDS-I'!$AA:$AA,'CDS-I'!$AC:$AC,"",0)</f>
        <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3562</v>
      </c>
      <c r="D946" s="249" t="s">
        <v>4561</v>
      </c>
      <c r="E946" s="158" t="s">
        <v>2391</v>
      </c>
      <c r="F946" s="161" t="str">
        <f>_xlfn.XLOOKUP($B946,'CDS-I'!$AA:$AA,'CDS-I'!$AC:$AC,"",0)</f>
        <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3563</v>
      </c>
      <c r="D947" s="249" t="s">
        <v>4562</v>
      </c>
      <c r="E947" s="158" t="s">
        <v>2394</v>
      </c>
      <c r="F947" s="161" t="str">
        <f>_xlfn.XLOOKUP($B947,'CDS-I'!$AA:$AA,'CDS-I'!$AC:$AC,"",0)</f>
        <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3564</v>
      </c>
      <c r="D948" s="249" t="s">
        <v>4563</v>
      </c>
      <c r="E948" s="158" t="s">
        <v>2361</v>
      </c>
      <c r="F948" s="161">
        <f>_xlfn.XLOOKUP($B948,'CDS-I'!$AA:$AA,'CDS-I'!$AC:$AC,"",0)</f>
        <v>338</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3565</v>
      </c>
      <c r="D949" s="249" t="s">
        <v>4564</v>
      </c>
      <c r="E949" s="158" t="s">
        <v>2368</v>
      </c>
      <c r="F949" s="161">
        <f>_xlfn.XLOOKUP($B949,'CDS-I'!$AA:$AA,'CDS-I'!$AC:$AC,"",0)</f>
        <v>41</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3566</v>
      </c>
      <c r="D950" s="249" t="s">
        <v>4565</v>
      </c>
      <c r="E950" s="158" t="s">
        <v>3786</v>
      </c>
      <c r="F950" s="161">
        <f>_xlfn.XLOOKUP($B950,'CDS-I'!$AA:$AA,'CDS-I'!$AC:$AC,"",0)</f>
        <v>205</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3567</v>
      </c>
      <c r="D951" s="249" t="s">
        <v>4566</v>
      </c>
      <c r="E951" s="158" t="s">
        <v>3808</v>
      </c>
      <c r="F951" s="161">
        <f>_xlfn.XLOOKUP($B951,'CDS-I'!$AA:$AA,'CDS-I'!$AC:$AC,"",0)</f>
        <v>133</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3568</v>
      </c>
      <c r="D952" s="249" t="s">
        <v>4567</v>
      </c>
      <c r="E952" s="158" t="s">
        <v>2377</v>
      </c>
      <c r="F952" s="161">
        <f>_xlfn.XLOOKUP($B952,'CDS-I'!$AA:$AA,'CDS-I'!$AC:$AC,"",0)</f>
        <v>0</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3569</v>
      </c>
      <c r="D953" s="249" t="s">
        <v>4568</v>
      </c>
      <c r="E953" s="158" t="s">
        <v>2381</v>
      </c>
      <c r="F953" s="161" t="str">
        <f>_xlfn.XLOOKUP($B953,'CDS-I'!$AA:$AA,'CDS-I'!$AC:$AC,"",0)</f>
        <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3570</v>
      </c>
      <c r="D954" s="249" t="s">
        <v>4569</v>
      </c>
      <c r="E954" s="158" t="s">
        <v>2385</v>
      </c>
      <c r="F954" s="161" t="str">
        <f>_xlfn.XLOOKUP($B954,'CDS-I'!$AA:$AA,'CDS-I'!$AC:$AC,"",0)</f>
        <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3571</v>
      </c>
      <c r="D955" s="249" t="s">
        <v>4570</v>
      </c>
      <c r="E955" s="158" t="s">
        <v>2388</v>
      </c>
      <c r="F955" s="161" t="str">
        <f>_xlfn.XLOOKUP($B955,'CDS-I'!$AA:$AA,'CDS-I'!$AC:$AC,"",0)</f>
        <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3572</v>
      </c>
      <c r="D956" s="249" t="s">
        <v>4571</v>
      </c>
      <c r="E956" s="158" t="s">
        <v>2391</v>
      </c>
      <c r="F956" s="161" t="str">
        <f>_xlfn.XLOOKUP($B956,'CDS-I'!$AA:$AA,'CDS-I'!$AC:$AC,"",0)</f>
        <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3573</v>
      </c>
      <c r="D957" s="249" t="s">
        <v>4572</v>
      </c>
      <c r="E957" s="158" t="s">
        <v>2394</v>
      </c>
      <c r="F957" s="161" t="str">
        <f>_xlfn.XLOOKUP($B957,'CDS-I'!$AA:$AA,'CDS-I'!$AC:$AC,"",0)</f>
        <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3574</v>
      </c>
      <c r="D958" s="249" t="s">
        <v>4573</v>
      </c>
      <c r="E958" s="158" t="s">
        <v>2361</v>
      </c>
      <c r="F958" s="161">
        <f>_xlfn.XLOOKUP($B958,'CDS-I'!$AA:$AA,'CDS-I'!$AC:$AC,"",0)</f>
        <v>599</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3575</v>
      </c>
      <c r="D959" s="249" t="s">
        <v>4574</v>
      </c>
      <c r="E959" s="158" t="s">
        <v>2368</v>
      </c>
      <c r="F959" s="161">
        <f>_xlfn.XLOOKUP($B959,'CDS-I'!$AA:$AA,'CDS-I'!$AC:$AC,"",0)</f>
        <v>93</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3576</v>
      </c>
      <c r="D960" s="249" t="s">
        <v>4575</v>
      </c>
      <c r="E960" s="158" t="s">
        <v>3786</v>
      </c>
      <c r="F960" s="161">
        <f>_xlfn.XLOOKUP($B960,'CDS-I'!$AA:$AA,'CDS-I'!$AC:$AC,"",0)</f>
        <v>331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3577</v>
      </c>
      <c r="D961" s="249" t="s">
        <v>4576</v>
      </c>
      <c r="E961" s="158" t="s">
        <v>3808</v>
      </c>
      <c r="F961" s="161">
        <f>_xlfn.XLOOKUP($B961,'CDS-I'!$AA:$AA,'CDS-I'!$AC:$AC,"",0)</f>
        <v>268</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3578</v>
      </c>
      <c r="D962" s="249" t="s">
        <v>4577</v>
      </c>
      <c r="E962" s="158" t="s">
        <v>2377</v>
      </c>
      <c r="F962" s="161">
        <f>_xlfn.XLOOKUP($B962,'CDS-I'!$AA:$AA,'CDS-I'!$AC:$AC,"",0)</f>
        <v>0</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3579</v>
      </c>
      <c r="D963" s="249" t="s">
        <v>4578</v>
      </c>
      <c r="E963" s="158" t="s">
        <v>2381</v>
      </c>
      <c r="F963" s="161">
        <f>_xlfn.XLOOKUP($B963,'CDS-I'!$AA:$AA,'CDS-I'!$AC:$AC,"",0)</f>
        <v>0</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3580</v>
      </c>
      <c r="D964" s="249" t="s">
        <v>4579</v>
      </c>
      <c r="E964" s="158" t="s">
        <v>2385</v>
      </c>
      <c r="F964" s="161">
        <f>_xlfn.XLOOKUP($B964,'CDS-I'!$AA:$AA,'CDS-I'!$AC:$AC,"",0)</f>
        <v>0</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3581</v>
      </c>
      <c r="D965" s="249" t="s">
        <v>4580</v>
      </c>
      <c r="E965" s="158" t="s">
        <v>2388</v>
      </c>
      <c r="F965" s="161">
        <f>_xlfn.XLOOKUP($B965,'CDS-I'!$AA:$AA,'CDS-I'!$AC:$AC,"",0)</f>
        <v>0</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3582</v>
      </c>
      <c r="D966" s="249" t="s">
        <v>4581</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3583</v>
      </c>
      <c r="D967" s="249" t="s">
        <v>4582</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3584</v>
      </c>
      <c r="D968" s="249" t="s">
        <v>4583</v>
      </c>
      <c r="E968" s="158" t="s">
        <v>2432</v>
      </c>
      <c r="F968" s="161">
        <f>_xlfn.XLOOKUP($B968,'CDS-I'!$AA:$AA,'CDS-I'!$AC:$AC,"",0)</f>
        <v>16.338983050847457</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3585</v>
      </c>
      <c r="D969" s="249" t="s">
        <v>4584</v>
      </c>
      <c r="E969" s="158" t="s">
        <v>2435</v>
      </c>
      <c r="F969" s="161">
        <f>_xlfn.XLOOKUP($B969,'CDS-I'!$AA:$AA,'CDS-I'!$AC:$AC,"",0)</f>
        <v>6105.333333333333</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3586</v>
      </c>
      <c r="D970" s="249" t="s">
        <v>4585</v>
      </c>
      <c r="E970" s="158" t="s">
        <v>2438</v>
      </c>
      <c r="F970" s="161">
        <f>_xlfn.XLOOKUP($B970,'CDS-I'!$AA:$AA,'CDS-I'!$AC:$AC,"",0)</f>
        <v>373.66666666666669</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3587</v>
      </c>
      <c r="D971" s="249" t="s">
        <v>4586</v>
      </c>
      <c r="E971" s="158" t="s">
        <v>2440</v>
      </c>
      <c r="F971" s="161">
        <f>_xlfn.XLOOKUP($B971,'CDS-I'!$AA:$AA,'CDS-I'!$AC:$AC,"",0)</f>
        <v>129</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3588</v>
      </c>
      <c r="D972" s="249" t="s">
        <v>4587</v>
      </c>
      <c r="E972" s="158" t="s">
        <v>2447</v>
      </c>
      <c r="F972" s="161">
        <f>_xlfn.XLOOKUP($B972,'CDS-I'!$AA:$AA,'CDS-I'!$AC:$AC,"",0)</f>
        <v>350</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3589</v>
      </c>
      <c r="D973" s="249" t="s">
        <v>4588</v>
      </c>
      <c r="E973" s="158" t="s">
        <v>2451</v>
      </c>
      <c r="F973" s="161">
        <f>_xlfn.XLOOKUP($B973,'CDS-I'!$AA:$AA,'CDS-I'!$AC:$AC,"",0)</f>
        <v>485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3590</v>
      </c>
      <c r="D974" s="249" t="s">
        <v>4589</v>
      </c>
      <c r="E974" s="158" t="s">
        <v>2454</v>
      </c>
      <c r="F974" s="161">
        <f>_xlfn.XLOOKUP($B974,'CDS-I'!$AA:$AA,'CDS-I'!$AC:$AC,"",0)</f>
        <v>162</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3591</v>
      </c>
      <c r="D975" s="249" t="s">
        <v>4590</v>
      </c>
      <c r="E975" s="158" t="s">
        <v>2457</v>
      </c>
      <c r="F975" s="161">
        <f>_xlfn.XLOOKUP($B975,'CDS-I'!$AA:$AA,'CDS-I'!$AC:$AC,"",0)</f>
        <v>19</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3592</v>
      </c>
      <c r="D976" s="249" t="s">
        <v>4591</v>
      </c>
      <c r="E976" s="158" t="s">
        <v>2459</v>
      </c>
      <c r="F976" s="161">
        <f>_xlfn.XLOOKUP($B976,'CDS-I'!$AA:$AA,'CDS-I'!$AC:$AC,"",0)</f>
        <v>31</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3593</v>
      </c>
      <c r="D977" s="249" t="s">
        <v>4592</v>
      </c>
      <c r="E977" s="158" t="s">
        <v>2461</v>
      </c>
      <c r="F977" s="161">
        <f>_xlfn.XLOOKUP($B977,'CDS-I'!$AA:$AA,'CDS-I'!$AC:$AC,"",0)</f>
        <v>0</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3594</v>
      </c>
      <c r="D978" s="249" t="s">
        <v>4593</v>
      </c>
      <c r="E978" s="158" t="s">
        <v>346</v>
      </c>
      <c r="F978" s="161">
        <f>_xlfn.XLOOKUP($B978,'CDS-I'!$AA:$AA,'CDS-I'!$AC:$AC,"",0)</f>
        <v>1176</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3595</v>
      </c>
      <c r="D979" s="249" t="s">
        <v>4594</v>
      </c>
      <c r="E979" s="158" t="s">
        <v>2440</v>
      </c>
      <c r="F979" s="161">
        <f>_xlfn.XLOOKUP($B979,'CDS-I'!$AA:$AA,'CDS-I'!$AC:$AC,"",0)</f>
        <v>13</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3596</v>
      </c>
      <c r="D980" s="249" t="s">
        <v>4595</v>
      </c>
      <c r="E980" s="158" t="s">
        <v>2447</v>
      </c>
      <c r="F980" s="161">
        <f>_xlfn.XLOOKUP($B980,'CDS-I'!$AA:$AA,'CDS-I'!$AC:$AC,"",0)</f>
        <v>62</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3597</v>
      </c>
      <c r="D981" s="249" t="s">
        <v>4596</v>
      </c>
      <c r="E981" s="158" t="s">
        <v>2451</v>
      </c>
      <c r="F981" s="161">
        <f>_xlfn.XLOOKUP($B981,'CDS-I'!$AA:$AA,'CDS-I'!$AC:$AC,"",0)</f>
        <v>71</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3598</v>
      </c>
      <c r="D982" s="249" t="s">
        <v>4597</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3599</v>
      </c>
      <c r="D983" s="249" t="s">
        <v>4598</v>
      </c>
      <c r="E983" s="158" t="s">
        <v>2457</v>
      </c>
      <c r="F983" s="161">
        <f>_xlfn.XLOOKUP($B983,'CDS-I'!$AA:$AA,'CDS-I'!$AC:$AC,"",0)</f>
        <v>0</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3600</v>
      </c>
      <c r="D984" s="249" t="s">
        <v>4599</v>
      </c>
      <c r="E984" s="158" t="s">
        <v>2459</v>
      </c>
      <c r="F984" s="161">
        <f>_xlfn.XLOOKUP($B984,'CDS-I'!$AA:$AA,'CDS-I'!$AC:$AC,"",0)</f>
        <v>0</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3601</v>
      </c>
      <c r="D985" s="249" t="s">
        <v>4600</v>
      </c>
      <c r="E985" s="158" t="s">
        <v>2461</v>
      </c>
      <c r="F985" s="161">
        <f>_xlfn.XLOOKUP($B985,'CDS-I'!$AA:$AA,'CDS-I'!$AC:$AC,"",0)</f>
        <v>0</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3602</v>
      </c>
      <c r="D986" s="249" t="s">
        <v>4601</v>
      </c>
      <c r="E986" s="158" t="s">
        <v>346</v>
      </c>
      <c r="F986" s="161">
        <f>_xlfn.XLOOKUP($B986,'CDS-I'!$AA:$AA,'CDS-I'!$AC:$AC,"",0)</f>
        <v>147</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3603</v>
      </c>
      <c r="D987" s="249" t="s">
        <v>4602</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3827</v>
      </c>
    </row>
    <row r="988" spans="1:15">
      <c r="A988" s="249">
        <v>987</v>
      </c>
      <c r="B988" s="158" t="s">
        <v>2485</v>
      </c>
      <c r="C988" s="249" t="s">
        <v>3604</v>
      </c>
      <c r="D988" s="249" t="s">
        <v>4603</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3827</v>
      </c>
    </row>
    <row r="989" spans="1:15">
      <c r="A989" s="249">
        <v>988</v>
      </c>
      <c r="B989" s="158" t="s">
        <v>2489</v>
      </c>
      <c r="C989" s="249" t="s">
        <v>3605</v>
      </c>
      <c r="D989" s="249" t="s">
        <v>4604</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3827</v>
      </c>
    </row>
    <row r="990" spans="1:15">
      <c r="A990" s="249">
        <v>989</v>
      </c>
      <c r="B990" s="158" t="s">
        <v>2494</v>
      </c>
      <c r="C990" s="249" t="s">
        <v>3606</v>
      </c>
      <c r="D990" s="249" t="s">
        <v>4605</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3827</v>
      </c>
    </row>
    <row r="991" spans="1:15">
      <c r="A991" s="249">
        <v>990</v>
      </c>
      <c r="B991" s="158" t="s">
        <v>2497</v>
      </c>
      <c r="C991" s="249" t="s">
        <v>3607</v>
      </c>
      <c r="D991" s="249" t="s">
        <v>4606</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3827</v>
      </c>
    </row>
    <row r="992" spans="1:15">
      <c r="A992" s="249">
        <v>991</v>
      </c>
      <c r="B992" s="158" t="s">
        <v>2500</v>
      </c>
      <c r="C992" s="249" t="s">
        <v>3608</v>
      </c>
      <c r="D992" s="249" t="s">
        <v>4607</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3827</v>
      </c>
    </row>
    <row r="993" spans="1:15">
      <c r="A993" s="249">
        <v>992</v>
      </c>
      <c r="B993" s="158" t="s">
        <v>2502</v>
      </c>
      <c r="C993" s="249" t="s">
        <v>3609</v>
      </c>
      <c r="D993" s="249" t="s">
        <v>4608</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3827</v>
      </c>
    </row>
    <row r="994" spans="1:15">
      <c r="A994" s="249">
        <v>993</v>
      </c>
      <c r="B994" s="158" t="s">
        <v>2504</v>
      </c>
      <c r="C994" s="249" t="s">
        <v>3610</v>
      </c>
      <c r="D994" s="249" t="s">
        <v>4609</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3827</v>
      </c>
    </row>
    <row r="995" spans="1:15">
      <c r="A995" s="249">
        <v>994</v>
      </c>
      <c r="B995" s="158" t="s">
        <v>2506</v>
      </c>
      <c r="C995" s="249" t="s">
        <v>3611</v>
      </c>
      <c r="D995" s="249" t="s">
        <v>4610</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3827</v>
      </c>
    </row>
    <row r="996" spans="1:15">
      <c r="A996" s="249">
        <v>995</v>
      </c>
      <c r="B996" s="158" t="s">
        <v>2508</v>
      </c>
      <c r="C996" s="249" t="s">
        <v>3612</v>
      </c>
      <c r="D996" s="249" t="s">
        <v>4611</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3827</v>
      </c>
    </row>
    <row r="997" spans="1:15">
      <c r="A997" s="249">
        <v>996</v>
      </c>
      <c r="B997" s="158" t="s">
        <v>2510</v>
      </c>
      <c r="C997" s="249" t="s">
        <v>3613</v>
      </c>
      <c r="D997" s="249" t="s">
        <v>4612</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3827</v>
      </c>
    </row>
    <row r="998" spans="1:15">
      <c r="A998" s="249">
        <v>997</v>
      </c>
      <c r="B998" s="158" t="s">
        <v>2512</v>
      </c>
      <c r="C998" s="249" t="s">
        <v>3614</v>
      </c>
      <c r="D998" s="249" t="s">
        <v>4613</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3827</v>
      </c>
    </row>
    <row r="999" spans="1:15">
      <c r="A999" s="249">
        <v>998</v>
      </c>
      <c r="B999" s="158" t="s">
        <v>2514</v>
      </c>
      <c r="C999" s="249" t="s">
        <v>3615</v>
      </c>
      <c r="D999" s="249" t="s">
        <v>4614</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3827</v>
      </c>
    </row>
    <row r="1000" spans="1:15">
      <c r="A1000" s="249">
        <v>999</v>
      </c>
      <c r="B1000" s="158" t="s">
        <v>2516</v>
      </c>
      <c r="C1000" s="249" t="s">
        <v>3616</v>
      </c>
      <c r="D1000" s="249" t="s">
        <v>4615</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3827</v>
      </c>
    </row>
    <row r="1001" spans="1:15">
      <c r="A1001" s="249">
        <v>1000</v>
      </c>
      <c r="B1001" s="158" t="s">
        <v>2518</v>
      </c>
      <c r="C1001" s="249" t="s">
        <v>3617</v>
      </c>
      <c r="D1001" s="249" t="s">
        <v>4616</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3827</v>
      </c>
    </row>
    <row r="1002" spans="1:15">
      <c r="A1002" s="249">
        <v>1001</v>
      </c>
      <c r="B1002" s="158" t="s">
        <v>2519</v>
      </c>
      <c r="C1002" s="249" t="s">
        <v>3618</v>
      </c>
      <c r="D1002" s="249" t="s">
        <v>4617</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3827</v>
      </c>
    </row>
    <row r="1003" spans="1:15">
      <c r="A1003" s="249">
        <v>1002</v>
      </c>
      <c r="B1003" s="158" t="s">
        <v>2521</v>
      </c>
      <c r="C1003" s="249" t="s">
        <v>3619</v>
      </c>
      <c r="D1003" s="249" t="s">
        <v>4618</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3827</v>
      </c>
    </row>
    <row r="1004" spans="1:15">
      <c r="A1004" s="249">
        <v>1003</v>
      </c>
      <c r="B1004" s="158" t="s">
        <v>2523</v>
      </c>
      <c r="C1004" s="249" t="s">
        <v>3620</v>
      </c>
      <c r="D1004" s="249" t="s">
        <v>4619</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3827</v>
      </c>
    </row>
    <row r="1005" spans="1:15">
      <c r="A1005" s="249">
        <v>1004</v>
      </c>
      <c r="B1005" s="158" t="s">
        <v>2525</v>
      </c>
      <c r="C1005" s="249" t="s">
        <v>3621</v>
      </c>
      <c r="D1005" s="249" t="s">
        <v>4620</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3827</v>
      </c>
    </row>
    <row r="1006" spans="1:15">
      <c r="A1006" s="249">
        <v>1005</v>
      </c>
      <c r="B1006" s="158" t="s">
        <v>2527</v>
      </c>
      <c r="C1006" s="249" t="s">
        <v>3622</v>
      </c>
      <c r="D1006" s="249" t="s">
        <v>4621</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3827</v>
      </c>
    </row>
    <row r="1007" spans="1:15">
      <c r="A1007" s="249">
        <v>1006</v>
      </c>
      <c r="B1007" s="158" t="s">
        <v>2530</v>
      </c>
      <c r="C1007" s="249" t="s">
        <v>3623</v>
      </c>
      <c r="D1007" s="249" t="s">
        <v>4622</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3827</v>
      </c>
    </row>
    <row r="1008" spans="1:15">
      <c r="A1008" s="249">
        <v>1007</v>
      </c>
      <c r="B1008" s="158" t="s">
        <v>2532</v>
      </c>
      <c r="C1008" s="249" t="s">
        <v>3624</v>
      </c>
      <c r="D1008" s="249" t="s">
        <v>4623</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3827</v>
      </c>
    </row>
    <row r="1009" spans="1:15">
      <c r="A1009" s="249">
        <v>1008</v>
      </c>
      <c r="B1009" s="158" t="s">
        <v>2534</v>
      </c>
      <c r="C1009" s="249" t="s">
        <v>3625</v>
      </c>
      <c r="D1009" s="249" t="s">
        <v>4624</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3827</v>
      </c>
    </row>
    <row r="1010" spans="1:15">
      <c r="A1010" s="249">
        <v>1009</v>
      </c>
      <c r="B1010" s="158" t="s">
        <v>2536</v>
      </c>
      <c r="C1010" s="249" t="s">
        <v>3626</v>
      </c>
      <c r="D1010" s="249" t="s">
        <v>4625</v>
      </c>
      <c r="E1010" s="158" t="s">
        <v>2537</v>
      </c>
      <c r="F1010" s="277">
        <f>_xlfn.XLOOKUP($B1010,'CDS-J'!$AA:$AA,'CDS-J'!$AC:$AC,"",0)</f>
        <v>0</v>
      </c>
      <c r="G1010" s="158" t="s">
        <v>2480</v>
      </c>
      <c r="H1010" s="158" t="s">
        <v>2481</v>
      </c>
      <c r="I1010" s="158">
        <v>39</v>
      </c>
      <c r="J1010" s="158" t="s">
        <v>334</v>
      </c>
      <c r="K1010" s="158" t="s">
        <v>174</v>
      </c>
      <c r="L1010" s="158" t="s">
        <v>174</v>
      </c>
      <c r="M1010" s="158" t="s">
        <v>174</v>
      </c>
      <c r="N1010" s="158" t="s">
        <v>174</v>
      </c>
      <c r="O1010" s="158" t="s">
        <v>3827</v>
      </c>
    </row>
    <row r="1011" spans="1:15">
      <c r="A1011" s="249">
        <v>1010</v>
      </c>
      <c r="B1011" s="158" t="s">
        <v>2538</v>
      </c>
      <c r="C1011" s="249" t="s">
        <v>3627</v>
      </c>
      <c r="D1011" s="249" t="s">
        <v>4626</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3827</v>
      </c>
    </row>
    <row r="1012" spans="1:15">
      <c r="A1012" s="249">
        <v>1011</v>
      </c>
      <c r="B1012" s="158" t="s">
        <v>2540</v>
      </c>
      <c r="C1012" s="249" t="s">
        <v>3628</v>
      </c>
      <c r="D1012" s="249" t="s">
        <v>4627</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3827</v>
      </c>
    </row>
    <row r="1013" spans="1:15">
      <c r="A1013" s="249">
        <v>1012</v>
      </c>
      <c r="B1013" s="158" t="s">
        <v>2542</v>
      </c>
      <c r="C1013" s="249" t="s">
        <v>3629</v>
      </c>
      <c r="D1013" s="249" t="s">
        <v>4628</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3827</v>
      </c>
    </row>
    <row r="1014" spans="1:15">
      <c r="A1014" s="249">
        <v>1013</v>
      </c>
      <c r="B1014" s="158" t="s">
        <v>2544</v>
      </c>
      <c r="C1014" s="249" t="s">
        <v>3630</v>
      </c>
      <c r="D1014" s="249" t="s">
        <v>4629</v>
      </c>
      <c r="E1014" s="158" t="s">
        <v>2545</v>
      </c>
      <c r="F1014" s="277">
        <f>_xlfn.XLOOKUP($B1014,'CDS-J'!$AA:$AA,'CDS-J'!$AC:$AC,"",0)</f>
        <v>0.3846</v>
      </c>
      <c r="G1014" s="158" t="s">
        <v>2480</v>
      </c>
      <c r="H1014" s="158" t="s">
        <v>2481</v>
      </c>
      <c r="I1014" s="158">
        <v>43</v>
      </c>
      <c r="J1014" s="158" t="s">
        <v>334</v>
      </c>
      <c r="K1014" s="158" t="s">
        <v>174</v>
      </c>
      <c r="L1014" s="158" t="s">
        <v>174</v>
      </c>
      <c r="M1014" s="158" t="s">
        <v>174</v>
      </c>
      <c r="N1014" s="158" t="s">
        <v>174</v>
      </c>
      <c r="O1014" s="158" t="s">
        <v>3827</v>
      </c>
    </row>
    <row r="1015" spans="1:15">
      <c r="A1015" s="249">
        <v>1014</v>
      </c>
      <c r="B1015" s="158" t="s">
        <v>2546</v>
      </c>
      <c r="C1015" s="249" t="s">
        <v>3631</v>
      </c>
      <c r="D1015" s="249" t="s">
        <v>4630</v>
      </c>
      <c r="E1015" s="158" t="s">
        <v>2547</v>
      </c>
      <c r="F1015" s="277">
        <f>_xlfn.XLOOKUP($B1015,'CDS-J'!$AA:$AA,'CDS-J'!$AC:$AC,"",0)</f>
        <v>7.6899999999999996E-2</v>
      </c>
      <c r="G1015" s="158" t="s">
        <v>2480</v>
      </c>
      <c r="H1015" s="158" t="s">
        <v>2481</v>
      </c>
      <c r="I1015" s="158">
        <v>44</v>
      </c>
      <c r="J1015" s="158" t="s">
        <v>334</v>
      </c>
      <c r="K1015" s="158" t="s">
        <v>174</v>
      </c>
      <c r="L1015" s="158" t="s">
        <v>174</v>
      </c>
      <c r="M1015" s="158" t="s">
        <v>174</v>
      </c>
      <c r="N1015" s="158" t="s">
        <v>174</v>
      </c>
      <c r="O1015" s="158" t="s">
        <v>3827</v>
      </c>
    </row>
    <row r="1016" spans="1:15">
      <c r="A1016" s="249">
        <v>1015</v>
      </c>
      <c r="B1016" s="158" t="s">
        <v>2548</v>
      </c>
      <c r="C1016" s="249" t="s">
        <v>3632</v>
      </c>
      <c r="D1016" s="249" t="s">
        <v>4631</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3827</v>
      </c>
    </row>
    <row r="1017" spans="1:15">
      <c r="A1017" s="249">
        <v>1016</v>
      </c>
      <c r="B1017" s="158" t="s">
        <v>2550</v>
      </c>
      <c r="C1017" s="249" t="s">
        <v>3633</v>
      </c>
      <c r="D1017" s="249" t="s">
        <v>4632</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3827</v>
      </c>
    </row>
    <row r="1018" spans="1:15">
      <c r="A1018" s="249">
        <v>1017</v>
      </c>
      <c r="B1018" s="158" t="s">
        <v>2552</v>
      </c>
      <c r="C1018" s="249" t="s">
        <v>3634</v>
      </c>
      <c r="D1018" s="249" t="s">
        <v>4633</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3827</v>
      </c>
    </row>
    <row r="1019" spans="1:15">
      <c r="A1019" s="249">
        <v>1018</v>
      </c>
      <c r="B1019" s="158" t="s">
        <v>2554</v>
      </c>
      <c r="C1019" s="249" t="s">
        <v>3635</v>
      </c>
      <c r="D1019" s="249" t="s">
        <v>4634</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3827</v>
      </c>
    </row>
    <row r="1020" spans="1:15">
      <c r="A1020" s="249">
        <v>1019</v>
      </c>
      <c r="B1020" s="158" t="s">
        <v>2556</v>
      </c>
      <c r="C1020" s="249" t="s">
        <v>3636</v>
      </c>
      <c r="D1020" s="249" t="s">
        <v>4635</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3827</v>
      </c>
    </row>
    <row r="1021" spans="1:15">
      <c r="A1021" s="249">
        <v>1020</v>
      </c>
      <c r="B1021" s="158" t="s">
        <v>2558</v>
      </c>
      <c r="C1021" s="249" t="s">
        <v>3637</v>
      </c>
      <c r="D1021" s="249" t="s">
        <v>4636</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3827</v>
      </c>
    </row>
    <row r="1022" spans="1:15">
      <c r="A1022" s="249">
        <v>1021</v>
      </c>
      <c r="B1022" s="158" t="s">
        <v>2560</v>
      </c>
      <c r="C1022" s="249" t="s">
        <v>3638</v>
      </c>
      <c r="D1022" s="249" t="s">
        <v>4637</v>
      </c>
      <c r="E1022" s="158" t="s">
        <v>2561</v>
      </c>
      <c r="F1022" s="277">
        <f>_xlfn.XLOOKUP($B1022,'CDS-J'!$AA:$AA,'CDS-J'!$AC:$AC,"",0)</f>
        <v>0.30769999999999997</v>
      </c>
      <c r="G1022" s="158" t="s">
        <v>2480</v>
      </c>
      <c r="H1022" s="158" t="s">
        <v>2481</v>
      </c>
      <c r="I1022" s="158">
        <v>51</v>
      </c>
      <c r="J1022" s="158" t="s">
        <v>334</v>
      </c>
      <c r="K1022" s="158" t="s">
        <v>174</v>
      </c>
      <c r="L1022" s="158" t="s">
        <v>174</v>
      </c>
      <c r="M1022" s="158" t="s">
        <v>174</v>
      </c>
      <c r="N1022" s="158" t="s">
        <v>174</v>
      </c>
      <c r="O1022" s="158" t="s">
        <v>3827</v>
      </c>
    </row>
    <row r="1023" spans="1:15">
      <c r="A1023" s="249">
        <v>1022</v>
      </c>
      <c r="B1023" s="158" t="s">
        <v>2562</v>
      </c>
      <c r="C1023" s="249" t="s">
        <v>3639</v>
      </c>
      <c r="D1023" s="249" t="s">
        <v>4638</v>
      </c>
      <c r="E1023" s="158" t="s">
        <v>2563</v>
      </c>
      <c r="F1023" s="277">
        <f>_xlfn.XLOOKUP($B1023,'CDS-J'!$AA:$AA,'CDS-J'!$AC:$AC,"",0)</f>
        <v>0.23080000000000001</v>
      </c>
      <c r="G1023" s="158" t="s">
        <v>2480</v>
      </c>
      <c r="H1023" s="158" t="s">
        <v>2481</v>
      </c>
      <c r="I1023" s="158">
        <v>52</v>
      </c>
      <c r="J1023" s="158" t="s">
        <v>334</v>
      </c>
      <c r="K1023" s="158" t="s">
        <v>174</v>
      </c>
      <c r="L1023" s="158" t="s">
        <v>174</v>
      </c>
      <c r="M1023" s="158" t="s">
        <v>174</v>
      </c>
      <c r="N1023" s="158" t="s">
        <v>174</v>
      </c>
      <c r="O1023" s="158" t="s">
        <v>3827</v>
      </c>
    </row>
    <row r="1024" spans="1:15">
      <c r="A1024" s="249">
        <v>1023</v>
      </c>
      <c r="B1024" s="158" t="s">
        <v>2564</v>
      </c>
      <c r="C1024" s="249" t="s">
        <v>3640</v>
      </c>
      <c r="D1024" s="249" t="s">
        <v>4639</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3827</v>
      </c>
    </row>
    <row r="1025" spans="1:15">
      <c r="A1025" s="249">
        <v>1024</v>
      </c>
      <c r="B1025" s="158" t="s">
        <v>2565</v>
      </c>
      <c r="C1025" s="249" t="s">
        <v>3641</v>
      </c>
      <c r="D1025" s="249" t="s">
        <v>4640</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3827</v>
      </c>
    </row>
    <row r="1026" spans="1:15">
      <c r="A1026" s="249">
        <v>1025</v>
      </c>
      <c r="B1026" s="158" t="s">
        <v>2566</v>
      </c>
      <c r="C1026" s="249" t="s">
        <v>3642</v>
      </c>
      <c r="D1026" s="249" t="s">
        <v>2723</v>
      </c>
      <c r="E1026" s="158" t="s">
        <v>2567</v>
      </c>
      <c r="F1026" s="277">
        <f>_xlfn.XLOOKUP($B1026,'CDS-J'!$AA:$AA,'CDS-J'!$AC:$AC,"",0)</f>
        <v>1</v>
      </c>
      <c r="G1026" s="158" t="s">
        <v>2480</v>
      </c>
      <c r="H1026" s="158" t="s">
        <v>2481</v>
      </c>
      <c r="I1026" s="158" t="s">
        <v>346</v>
      </c>
      <c r="J1026" s="158" t="s">
        <v>334</v>
      </c>
      <c r="K1026" s="158" t="s">
        <v>174</v>
      </c>
      <c r="L1026" s="158" t="s">
        <v>174</v>
      </c>
      <c r="M1026" s="158" t="s">
        <v>174</v>
      </c>
      <c r="N1026" s="158" t="s">
        <v>174</v>
      </c>
      <c r="O1026" s="158" t="s">
        <v>3827</v>
      </c>
    </row>
    <row r="1027" spans="1:15">
      <c r="A1027" s="249">
        <v>1026</v>
      </c>
      <c r="B1027" s="158" t="s">
        <v>2568</v>
      </c>
      <c r="C1027" s="249" t="s">
        <v>3643</v>
      </c>
      <c r="D1027" s="249" t="s">
        <v>4641</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3827</v>
      </c>
    </row>
    <row r="1028" spans="1:15">
      <c r="A1028" s="249">
        <v>1027</v>
      </c>
      <c r="B1028" s="158" t="s">
        <v>2569</v>
      </c>
      <c r="C1028" s="249" t="s">
        <v>3644</v>
      </c>
      <c r="D1028" s="249" t="s">
        <v>4642</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3827</v>
      </c>
    </row>
    <row r="1029" spans="1:15">
      <c r="A1029" s="249">
        <v>1028</v>
      </c>
      <c r="B1029" s="158" t="s">
        <v>2570</v>
      </c>
      <c r="C1029" s="249" t="s">
        <v>3645</v>
      </c>
      <c r="D1029" s="249" t="s">
        <v>4643</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3827</v>
      </c>
    </row>
    <row r="1030" spans="1:15">
      <c r="A1030" s="249">
        <v>1029</v>
      </c>
      <c r="B1030" s="158" t="s">
        <v>2571</v>
      </c>
      <c r="C1030" s="249" t="s">
        <v>3646</v>
      </c>
      <c r="D1030" s="249" t="s">
        <v>4644</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3827</v>
      </c>
    </row>
    <row r="1031" spans="1:15">
      <c r="A1031" s="249">
        <v>1030</v>
      </c>
      <c r="B1031" s="158" t="s">
        <v>2572</v>
      </c>
      <c r="C1031" s="249" t="s">
        <v>3647</v>
      </c>
      <c r="D1031" s="249" t="s">
        <v>4645</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3827</v>
      </c>
    </row>
    <row r="1032" spans="1:15">
      <c r="A1032" s="249">
        <v>1031</v>
      </c>
      <c r="B1032" s="158" t="s">
        <v>2573</v>
      </c>
      <c r="C1032" s="249" t="s">
        <v>3648</v>
      </c>
      <c r="D1032" s="249" t="s">
        <v>4646</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3827</v>
      </c>
    </row>
    <row r="1033" spans="1:15">
      <c r="A1033" s="249">
        <v>1032</v>
      </c>
      <c r="B1033" s="158" t="s">
        <v>2574</v>
      </c>
      <c r="C1033" s="249" t="s">
        <v>3649</v>
      </c>
      <c r="D1033" s="249" t="s">
        <v>4647</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3827</v>
      </c>
    </row>
    <row r="1034" spans="1:15">
      <c r="A1034" s="249">
        <v>1033</v>
      </c>
      <c r="B1034" s="158" t="s">
        <v>2575</v>
      </c>
      <c r="C1034" s="249" t="s">
        <v>3650</v>
      </c>
      <c r="D1034" s="249" t="s">
        <v>4648</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3827</v>
      </c>
    </row>
    <row r="1035" spans="1:15">
      <c r="A1035" s="249">
        <v>1034</v>
      </c>
      <c r="B1035" s="158" t="s">
        <v>2576</v>
      </c>
      <c r="C1035" s="249" t="s">
        <v>3651</v>
      </c>
      <c r="D1035" s="249" t="s">
        <v>4649</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3827</v>
      </c>
    </row>
    <row r="1036" spans="1:15">
      <c r="A1036" s="249">
        <v>1035</v>
      </c>
      <c r="B1036" s="158" t="s">
        <v>2577</v>
      </c>
      <c r="C1036" s="249" t="s">
        <v>3652</v>
      </c>
      <c r="D1036" s="249" t="s">
        <v>4650</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3827</v>
      </c>
    </row>
    <row r="1037" spans="1:15">
      <c r="A1037" s="249">
        <v>1036</v>
      </c>
      <c r="B1037" s="158" t="s">
        <v>2578</v>
      </c>
      <c r="C1037" s="249" t="s">
        <v>3653</v>
      </c>
      <c r="D1037" s="249" t="s">
        <v>4651</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3827</v>
      </c>
    </row>
    <row r="1038" spans="1:15">
      <c r="A1038" s="249">
        <v>1037</v>
      </c>
      <c r="B1038" s="158" t="s">
        <v>2579</v>
      </c>
      <c r="C1038" s="249" t="s">
        <v>3654</v>
      </c>
      <c r="D1038" s="249" t="s">
        <v>4652</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3827</v>
      </c>
    </row>
    <row r="1039" spans="1:15">
      <c r="A1039" s="249">
        <v>1038</v>
      </c>
      <c r="B1039" s="158" t="s">
        <v>2580</v>
      </c>
      <c r="C1039" s="249" t="s">
        <v>3655</v>
      </c>
      <c r="D1039" s="249" t="s">
        <v>4653</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3827</v>
      </c>
    </row>
    <row r="1040" spans="1:15">
      <c r="A1040" s="249">
        <v>1039</v>
      </c>
      <c r="B1040" s="158" t="s">
        <v>2581</v>
      </c>
      <c r="C1040" s="249" t="s">
        <v>3656</v>
      </c>
      <c r="D1040" s="249" t="s">
        <v>4654</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3827</v>
      </c>
    </row>
    <row r="1041" spans="1:15">
      <c r="A1041" s="249">
        <v>1040</v>
      </c>
      <c r="B1041" s="158" t="s">
        <v>2582</v>
      </c>
      <c r="C1041" s="249" t="s">
        <v>3657</v>
      </c>
      <c r="D1041" s="249" t="s">
        <v>4655</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3827</v>
      </c>
    </row>
    <row r="1042" spans="1:15">
      <c r="A1042" s="249">
        <v>1041</v>
      </c>
      <c r="B1042" s="158" t="s">
        <v>2583</v>
      </c>
      <c r="C1042" s="249" t="s">
        <v>3658</v>
      </c>
      <c r="D1042" s="249" t="s">
        <v>4656</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3827</v>
      </c>
    </row>
    <row r="1043" spans="1:15">
      <c r="A1043" s="249">
        <v>1042</v>
      </c>
      <c r="B1043" s="158" t="s">
        <v>2584</v>
      </c>
      <c r="C1043" s="249" t="s">
        <v>3659</v>
      </c>
      <c r="D1043" s="249" t="s">
        <v>4657</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3827</v>
      </c>
    </row>
    <row r="1044" spans="1:15">
      <c r="A1044" s="249">
        <v>1043</v>
      </c>
      <c r="B1044" s="158" t="s">
        <v>2585</v>
      </c>
      <c r="C1044" s="249" t="s">
        <v>3660</v>
      </c>
      <c r="D1044" s="249" t="s">
        <v>4658</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3827</v>
      </c>
    </row>
    <row r="1045" spans="1:15">
      <c r="A1045" s="249">
        <v>1044</v>
      </c>
      <c r="B1045" s="158" t="s">
        <v>2586</v>
      </c>
      <c r="C1045" s="249" t="s">
        <v>3661</v>
      </c>
      <c r="D1045" s="249" t="s">
        <v>4659</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3827</v>
      </c>
    </row>
    <row r="1046" spans="1:15">
      <c r="A1046" s="249">
        <v>1045</v>
      </c>
      <c r="B1046" s="158" t="s">
        <v>2587</v>
      </c>
      <c r="C1046" s="249" t="s">
        <v>3662</v>
      </c>
      <c r="D1046" s="249" t="s">
        <v>4660</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3827</v>
      </c>
    </row>
    <row r="1047" spans="1:15">
      <c r="A1047" s="249">
        <v>1046</v>
      </c>
      <c r="B1047" s="158" t="s">
        <v>2588</v>
      </c>
      <c r="C1047" s="249" t="s">
        <v>3663</v>
      </c>
      <c r="D1047" s="249" t="s">
        <v>4661</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3827</v>
      </c>
    </row>
    <row r="1048" spans="1:15">
      <c r="A1048" s="249">
        <v>1047</v>
      </c>
      <c r="B1048" s="158" t="s">
        <v>2589</v>
      </c>
      <c r="C1048" s="249" t="s">
        <v>3664</v>
      </c>
      <c r="D1048" s="249" t="s">
        <v>4662</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3827</v>
      </c>
    </row>
    <row r="1049" spans="1:15">
      <c r="A1049" s="249">
        <v>1048</v>
      </c>
      <c r="B1049" s="158" t="s">
        <v>2590</v>
      </c>
      <c r="C1049" s="249" t="s">
        <v>3665</v>
      </c>
      <c r="D1049" s="249" t="s">
        <v>4663</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3827</v>
      </c>
    </row>
    <row r="1050" spans="1:15">
      <c r="A1050" s="249">
        <v>1049</v>
      </c>
      <c r="B1050" s="158" t="s">
        <v>2591</v>
      </c>
      <c r="C1050" s="249" t="s">
        <v>3666</v>
      </c>
      <c r="D1050" s="249" t="s">
        <v>4664</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3827</v>
      </c>
    </row>
    <row r="1051" spans="1:15">
      <c r="A1051" s="249">
        <v>1050</v>
      </c>
      <c r="B1051" s="158" t="s">
        <v>2592</v>
      </c>
      <c r="C1051" s="249" t="s">
        <v>3667</v>
      </c>
      <c r="D1051" s="249" t="s">
        <v>4665</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3827</v>
      </c>
    </row>
    <row r="1052" spans="1:15">
      <c r="A1052" s="249">
        <v>1051</v>
      </c>
      <c r="B1052" s="158" t="s">
        <v>2593</v>
      </c>
      <c r="C1052" s="249" t="s">
        <v>3668</v>
      </c>
      <c r="D1052" s="249" t="s">
        <v>4666</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3827</v>
      </c>
    </row>
    <row r="1053" spans="1:15">
      <c r="A1053" s="249">
        <v>1052</v>
      </c>
      <c r="B1053" s="158" t="s">
        <v>2594</v>
      </c>
      <c r="C1053" s="249" t="s">
        <v>3669</v>
      </c>
      <c r="D1053" s="249" t="s">
        <v>4667</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3827</v>
      </c>
    </row>
    <row r="1054" spans="1:15">
      <c r="A1054" s="249">
        <v>1053</v>
      </c>
      <c r="B1054" s="158" t="s">
        <v>2595</v>
      </c>
      <c r="C1054" s="249" t="s">
        <v>3670</v>
      </c>
      <c r="D1054" s="249" t="s">
        <v>4668</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3827</v>
      </c>
    </row>
    <row r="1055" spans="1:15">
      <c r="A1055" s="249">
        <v>1054</v>
      </c>
      <c r="B1055" s="158" t="s">
        <v>2596</v>
      </c>
      <c r="C1055" s="249" t="s">
        <v>3671</v>
      </c>
      <c r="D1055" s="249" t="s">
        <v>4669</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3827</v>
      </c>
    </row>
    <row r="1056" spans="1:15">
      <c r="A1056" s="249">
        <v>1055</v>
      </c>
      <c r="B1056" s="158" t="s">
        <v>2597</v>
      </c>
      <c r="C1056" s="249" t="s">
        <v>3672</v>
      </c>
      <c r="D1056" s="249" t="s">
        <v>4670</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3827</v>
      </c>
    </row>
    <row r="1057" spans="1:15">
      <c r="A1057" s="249">
        <v>1056</v>
      </c>
      <c r="B1057" s="158" t="s">
        <v>2598</v>
      </c>
      <c r="C1057" s="249" t="s">
        <v>3673</v>
      </c>
      <c r="D1057" s="249" t="s">
        <v>4671</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3827</v>
      </c>
    </row>
    <row r="1058" spans="1:15">
      <c r="A1058" s="249">
        <v>1057</v>
      </c>
      <c r="B1058" s="158" t="s">
        <v>2599</v>
      </c>
      <c r="C1058" s="249" t="s">
        <v>3674</v>
      </c>
      <c r="D1058" s="249" t="s">
        <v>4672</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3827</v>
      </c>
    </row>
    <row r="1059" spans="1:15">
      <c r="A1059" s="249">
        <v>1058</v>
      </c>
      <c r="B1059" s="158" t="s">
        <v>2600</v>
      </c>
      <c r="C1059" s="249" t="s">
        <v>3675</v>
      </c>
      <c r="D1059" s="249" t="s">
        <v>4673</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3827</v>
      </c>
    </row>
    <row r="1060" spans="1:15">
      <c r="A1060" s="249">
        <v>1059</v>
      </c>
      <c r="B1060" s="158" t="s">
        <v>2601</v>
      </c>
      <c r="C1060" s="249" t="s">
        <v>3676</v>
      </c>
      <c r="D1060" s="249" t="s">
        <v>4674</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3827</v>
      </c>
    </row>
    <row r="1061" spans="1:15">
      <c r="A1061" s="249">
        <v>1060</v>
      </c>
      <c r="B1061" s="158" t="s">
        <v>2602</v>
      </c>
      <c r="C1061" s="249" t="s">
        <v>3677</v>
      </c>
      <c r="D1061" s="249" t="s">
        <v>4675</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3827</v>
      </c>
    </row>
    <row r="1062" spans="1:15">
      <c r="A1062" s="249">
        <v>1061</v>
      </c>
      <c r="B1062" s="158" t="s">
        <v>2603</v>
      </c>
      <c r="C1062" s="249" t="s">
        <v>3678</v>
      </c>
      <c r="D1062" s="249" t="s">
        <v>4676</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3827</v>
      </c>
    </row>
    <row r="1063" spans="1:15">
      <c r="A1063" s="249">
        <v>1062</v>
      </c>
      <c r="B1063" s="158" t="s">
        <v>2604</v>
      </c>
      <c r="C1063" s="249" t="s">
        <v>3679</v>
      </c>
      <c r="D1063" s="249" t="s">
        <v>4677</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3827</v>
      </c>
    </row>
    <row r="1064" spans="1:15">
      <c r="A1064" s="249">
        <v>1063</v>
      </c>
      <c r="B1064" s="158" t="s">
        <v>2605</v>
      </c>
      <c r="C1064" s="249" t="s">
        <v>3680</v>
      </c>
      <c r="D1064" s="249" t="s">
        <v>4678</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3827</v>
      </c>
    </row>
    <row r="1065" spans="1:15">
      <c r="A1065" s="249">
        <v>1064</v>
      </c>
      <c r="B1065" s="158" t="s">
        <v>2606</v>
      </c>
      <c r="C1065" s="249" t="s">
        <v>3681</v>
      </c>
      <c r="D1065" s="249" t="s">
        <v>4679</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3827</v>
      </c>
    </row>
    <row r="1066" spans="1:15">
      <c r="A1066" s="249">
        <v>1065</v>
      </c>
      <c r="B1066" s="158" t="s">
        <v>2607</v>
      </c>
      <c r="C1066" s="249" t="s">
        <v>3682</v>
      </c>
      <c r="D1066" s="249" t="s">
        <v>2723</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3827</v>
      </c>
    </row>
    <row r="1067" spans="1:15">
      <c r="A1067" s="249">
        <v>1066</v>
      </c>
      <c r="B1067" s="158" t="s">
        <v>2608</v>
      </c>
      <c r="C1067" s="249" t="s">
        <v>3683</v>
      </c>
      <c r="D1067" s="249" t="s">
        <v>4680</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3827</v>
      </c>
    </row>
    <row r="1068" spans="1:15">
      <c r="A1068" s="249">
        <v>1067</v>
      </c>
      <c r="B1068" s="158" t="s">
        <v>2610</v>
      </c>
      <c r="C1068" s="249" t="s">
        <v>3684</v>
      </c>
      <c r="D1068" s="249" t="s">
        <v>4681</v>
      </c>
      <c r="E1068" s="158" t="s">
        <v>2486</v>
      </c>
      <c r="F1068" s="277">
        <f>_xlfn.XLOOKUP($B1068,'CDS-J'!$AA:$AA,'CDS-J'!$AC:$AC,"",0)</f>
        <v>5.5999999999999999E-3</v>
      </c>
      <c r="G1068" s="158" t="s">
        <v>2480</v>
      </c>
      <c r="H1068" s="158" t="s">
        <v>2609</v>
      </c>
      <c r="I1068" s="158" t="s">
        <v>2487</v>
      </c>
      <c r="J1068" s="158" t="s">
        <v>334</v>
      </c>
      <c r="K1068" s="158" t="s">
        <v>174</v>
      </c>
      <c r="L1068" s="158" t="s">
        <v>174</v>
      </c>
      <c r="M1068" s="158" t="s">
        <v>174</v>
      </c>
      <c r="N1068" s="158" t="s">
        <v>174</v>
      </c>
      <c r="O1068" s="158" t="s">
        <v>3827</v>
      </c>
    </row>
    <row r="1069" spans="1:15">
      <c r="A1069" s="249">
        <v>1068</v>
      </c>
      <c r="B1069" s="158" t="s">
        <v>2611</v>
      </c>
      <c r="C1069" s="249" t="s">
        <v>3685</v>
      </c>
      <c r="D1069" s="249" t="s">
        <v>4682</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3827</v>
      </c>
    </row>
    <row r="1070" spans="1:15">
      <c r="A1070" s="249">
        <v>1069</v>
      </c>
      <c r="B1070" s="158" t="s">
        <v>2612</v>
      </c>
      <c r="C1070" s="249" t="s">
        <v>3686</v>
      </c>
      <c r="D1070" s="249" t="s">
        <v>4683</v>
      </c>
      <c r="E1070" s="158" t="s">
        <v>2495</v>
      </c>
      <c r="F1070" s="277">
        <f>_xlfn.XLOOKUP($B1070,'CDS-J'!$AA:$AA,'CDS-J'!$AC:$AC,"",0)</f>
        <v>8.0000000000000004E-4</v>
      </c>
      <c r="G1070" s="158" t="s">
        <v>2480</v>
      </c>
      <c r="H1070" s="158" t="s">
        <v>2609</v>
      </c>
      <c r="I1070" s="158" t="s">
        <v>2496</v>
      </c>
      <c r="J1070" s="158" t="s">
        <v>334</v>
      </c>
      <c r="K1070" s="158" t="s">
        <v>174</v>
      </c>
      <c r="L1070" s="158" t="s">
        <v>174</v>
      </c>
      <c r="M1070" s="158" t="s">
        <v>174</v>
      </c>
      <c r="N1070" s="158" t="s">
        <v>174</v>
      </c>
      <c r="O1070" s="158" t="s">
        <v>3827</v>
      </c>
    </row>
    <row r="1071" spans="1:15">
      <c r="A1071" s="249">
        <v>1070</v>
      </c>
      <c r="B1071" s="158" t="s">
        <v>2613</v>
      </c>
      <c r="C1071" s="249" t="s">
        <v>3687</v>
      </c>
      <c r="D1071" s="249" t="s">
        <v>4684</v>
      </c>
      <c r="E1071" s="158" t="s">
        <v>2498</v>
      </c>
      <c r="F1071" s="277">
        <f>_xlfn.XLOOKUP($B1071,'CDS-J'!$AA:$AA,'CDS-J'!$AC:$AC,"",0)</f>
        <v>2.5000000000000001E-2</v>
      </c>
      <c r="G1071" s="158" t="s">
        <v>2480</v>
      </c>
      <c r="H1071" s="158" t="s">
        <v>2609</v>
      </c>
      <c r="I1071" s="158" t="s">
        <v>2499</v>
      </c>
      <c r="J1071" s="158" t="s">
        <v>334</v>
      </c>
      <c r="K1071" s="158" t="s">
        <v>174</v>
      </c>
      <c r="L1071" s="158" t="s">
        <v>174</v>
      </c>
      <c r="M1071" s="158" t="s">
        <v>174</v>
      </c>
      <c r="N1071" s="158" t="s">
        <v>174</v>
      </c>
      <c r="O1071" s="158" t="s">
        <v>3827</v>
      </c>
    </row>
    <row r="1072" spans="1:15">
      <c r="A1072" s="249">
        <v>1071</v>
      </c>
      <c r="B1072" s="158" t="s">
        <v>2614</v>
      </c>
      <c r="C1072" s="249" t="s">
        <v>3688</v>
      </c>
      <c r="D1072" s="249" t="s">
        <v>4685</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3827</v>
      </c>
    </row>
    <row r="1073" spans="1:15">
      <c r="A1073" s="249">
        <v>1072</v>
      </c>
      <c r="B1073" s="158" t="s">
        <v>2615</v>
      </c>
      <c r="C1073" s="249" t="s">
        <v>3689</v>
      </c>
      <c r="D1073" s="249" t="s">
        <v>4686</v>
      </c>
      <c r="E1073" s="158" t="s">
        <v>2503</v>
      </c>
      <c r="F1073" s="277">
        <f>_xlfn.XLOOKUP($B1073,'CDS-J'!$AA:$AA,'CDS-J'!$AC:$AC,"",0)</f>
        <v>2.01E-2</v>
      </c>
      <c r="G1073" s="158" t="s">
        <v>2480</v>
      </c>
      <c r="H1073" s="158" t="s">
        <v>2609</v>
      </c>
      <c r="I1073" s="158">
        <v>11</v>
      </c>
      <c r="J1073" s="158" t="s">
        <v>334</v>
      </c>
      <c r="K1073" s="158" t="s">
        <v>174</v>
      </c>
      <c r="L1073" s="158" t="s">
        <v>174</v>
      </c>
      <c r="M1073" s="158" t="s">
        <v>174</v>
      </c>
      <c r="N1073" s="158" t="s">
        <v>174</v>
      </c>
      <c r="O1073" s="158" t="s">
        <v>3827</v>
      </c>
    </row>
    <row r="1074" spans="1:15">
      <c r="A1074" s="249">
        <v>1073</v>
      </c>
      <c r="B1074" s="158" t="s">
        <v>2616</v>
      </c>
      <c r="C1074" s="249" t="s">
        <v>3690</v>
      </c>
      <c r="D1074" s="249" t="s">
        <v>4687</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3827</v>
      </c>
    </row>
    <row r="1075" spans="1:15">
      <c r="A1075" s="249">
        <v>1074</v>
      </c>
      <c r="B1075" s="158" t="s">
        <v>2617</v>
      </c>
      <c r="C1075" s="249" t="s">
        <v>3691</v>
      </c>
      <c r="D1075" s="249" t="s">
        <v>4688</v>
      </c>
      <c r="E1075" s="158" t="s">
        <v>2507</v>
      </c>
      <c r="F1075" s="277">
        <f>_xlfn.XLOOKUP($B1075,'CDS-J'!$AA:$AA,'CDS-J'!$AC:$AC,"",0)</f>
        <v>0.1507</v>
      </c>
      <c r="G1075" s="158" t="s">
        <v>2480</v>
      </c>
      <c r="H1075" s="158" t="s">
        <v>2609</v>
      </c>
      <c r="I1075" s="158">
        <v>13</v>
      </c>
      <c r="J1075" s="158" t="s">
        <v>334</v>
      </c>
      <c r="K1075" s="158" t="s">
        <v>174</v>
      </c>
      <c r="L1075" s="158" t="s">
        <v>174</v>
      </c>
      <c r="M1075" s="158" t="s">
        <v>174</v>
      </c>
      <c r="N1075" s="158" t="s">
        <v>174</v>
      </c>
      <c r="O1075" s="158" t="s">
        <v>3827</v>
      </c>
    </row>
    <row r="1076" spans="1:15">
      <c r="A1076" s="249">
        <v>1075</v>
      </c>
      <c r="B1076" s="158" t="s">
        <v>2618</v>
      </c>
      <c r="C1076" s="249" t="s">
        <v>3692</v>
      </c>
      <c r="D1076" s="249" t="s">
        <v>4689</v>
      </c>
      <c r="E1076" s="158" t="s">
        <v>2509</v>
      </c>
      <c r="F1076" s="277">
        <f>_xlfn.XLOOKUP($B1076,'CDS-J'!$AA:$AA,'CDS-J'!$AC:$AC,"",0)</f>
        <v>4.8300000000000003E-2</v>
      </c>
      <c r="G1076" s="158" t="s">
        <v>2480</v>
      </c>
      <c r="H1076" s="158" t="s">
        <v>2609</v>
      </c>
      <c r="I1076" s="158">
        <v>14</v>
      </c>
      <c r="J1076" s="158" t="s">
        <v>334</v>
      </c>
      <c r="K1076" s="158" t="s">
        <v>174</v>
      </c>
      <c r="L1076" s="158" t="s">
        <v>174</v>
      </c>
      <c r="M1076" s="158" t="s">
        <v>174</v>
      </c>
      <c r="N1076" s="158" t="s">
        <v>174</v>
      </c>
      <c r="O1076" s="158" t="s">
        <v>3827</v>
      </c>
    </row>
    <row r="1077" spans="1:15">
      <c r="A1077" s="249">
        <v>1076</v>
      </c>
      <c r="B1077" s="158" t="s">
        <v>2619</v>
      </c>
      <c r="C1077" s="249" t="s">
        <v>3693</v>
      </c>
      <c r="D1077" s="249" t="s">
        <v>4690</v>
      </c>
      <c r="E1077" s="158" t="s">
        <v>2511</v>
      </c>
      <c r="F1077" s="277">
        <f>_xlfn.XLOOKUP($B1077,'CDS-J'!$AA:$AA,'CDS-J'!$AC:$AC,"",0)</f>
        <v>1.21E-2</v>
      </c>
      <c r="G1077" s="158" t="s">
        <v>2480</v>
      </c>
      <c r="H1077" s="158" t="s">
        <v>2609</v>
      </c>
      <c r="I1077" s="158">
        <v>15</v>
      </c>
      <c r="J1077" s="158" t="s">
        <v>334</v>
      </c>
      <c r="K1077" s="158" t="s">
        <v>174</v>
      </c>
      <c r="L1077" s="158" t="s">
        <v>174</v>
      </c>
      <c r="M1077" s="158" t="s">
        <v>174</v>
      </c>
      <c r="N1077" s="158" t="s">
        <v>174</v>
      </c>
      <c r="O1077" s="158" t="s">
        <v>3827</v>
      </c>
    </row>
    <row r="1078" spans="1:15">
      <c r="A1078" s="249">
        <v>1077</v>
      </c>
      <c r="B1078" s="158" t="s">
        <v>2620</v>
      </c>
      <c r="C1078" s="249" t="s">
        <v>3694</v>
      </c>
      <c r="D1078" s="249" t="s">
        <v>4691</v>
      </c>
      <c r="E1078" s="158" t="s">
        <v>2513</v>
      </c>
      <c r="F1078" s="277">
        <f>_xlfn.XLOOKUP($B1078,'CDS-J'!$AA:$AA,'CDS-J'!$AC:$AC,"",0)</f>
        <v>4.7999999999999996E-3</v>
      </c>
      <c r="G1078" s="158" t="s">
        <v>2480</v>
      </c>
      <c r="H1078" s="158" t="s">
        <v>2609</v>
      </c>
      <c r="I1078" s="158">
        <v>16</v>
      </c>
      <c r="J1078" s="158" t="s">
        <v>334</v>
      </c>
      <c r="K1078" s="158" t="s">
        <v>174</v>
      </c>
      <c r="L1078" s="158" t="s">
        <v>174</v>
      </c>
      <c r="M1078" s="158" t="s">
        <v>174</v>
      </c>
      <c r="N1078" s="158" t="s">
        <v>174</v>
      </c>
      <c r="O1078" s="158" t="s">
        <v>3827</v>
      </c>
    </row>
    <row r="1079" spans="1:15">
      <c r="A1079" s="249">
        <v>1078</v>
      </c>
      <c r="B1079" s="158" t="s">
        <v>2621</v>
      </c>
      <c r="C1079" s="249" t="s">
        <v>3695</v>
      </c>
      <c r="D1079" s="249" t="s">
        <v>4692</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3827</v>
      </c>
    </row>
    <row r="1080" spans="1:15">
      <c r="A1080" s="249">
        <v>1079</v>
      </c>
      <c r="B1080" s="158" t="s">
        <v>2622</v>
      </c>
      <c r="C1080" s="249" t="s">
        <v>3696</v>
      </c>
      <c r="D1080" s="249" t="s">
        <v>4693</v>
      </c>
      <c r="E1080" s="158" t="s">
        <v>2517</v>
      </c>
      <c r="F1080" s="277">
        <f>_xlfn.XLOOKUP($B1080,'CDS-J'!$AA:$AA,'CDS-J'!$AC:$AC,"",0)</f>
        <v>8.0000000000000004E-4</v>
      </c>
      <c r="G1080" s="158" t="s">
        <v>2480</v>
      </c>
      <c r="H1080" s="158" t="s">
        <v>2609</v>
      </c>
      <c r="I1080" s="158">
        <v>22</v>
      </c>
      <c r="J1080" s="158" t="s">
        <v>334</v>
      </c>
      <c r="K1080" s="158" t="s">
        <v>174</v>
      </c>
      <c r="L1080" s="158" t="s">
        <v>174</v>
      </c>
      <c r="M1080" s="158" t="s">
        <v>174</v>
      </c>
      <c r="N1080" s="158" t="s">
        <v>174</v>
      </c>
      <c r="O1080" s="158" t="s">
        <v>3827</v>
      </c>
    </row>
    <row r="1081" spans="1:15">
      <c r="A1081" s="249">
        <v>1080</v>
      </c>
      <c r="B1081" s="158" t="s">
        <v>2623</v>
      </c>
      <c r="C1081" s="249" t="s">
        <v>3697</v>
      </c>
      <c r="D1081" s="249" t="s">
        <v>4694</v>
      </c>
      <c r="E1081" s="158" t="s">
        <v>797</v>
      </c>
      <c r="F1081" s="277">
        <f>_xlfn.XLOOKUP($B1081,'CDS-J'!$AA:$AA,'CDS-J'!$AC:$AC,"",0)</f>
        <v>2.2599999999999999E-2</v>
      </c>
      <c r="G1081" s="158" t="s">
        <v>2480</v>
      </c>
      <c r="H1081" s="158" t="s">
        <v>2609</v>
      </c>
      <c r="I1081" s="158">
        <v>23</v>
      </c>
      <c r="J1081" s="158" t="s">
        <v>334</v>
      </c>
      <c r="K1081" s="158" t="s">
        <v>174</v>
      </c>
      <c r="L1081" s="158" t="s">
        <v>174</v>
      </c>
      <c r="M1081" s="158" t="s">
        <v>174</v>
      </c>
      <c r="N1081" s="158" t="s">
        <v>174</v>
      </c>
      <c r="O1081" s="158" t="s">
        <v>3827</v>
      </c>
    </row>
    <row r="1082" spans="1:15">
      <c r="A1082" s="249">
        <v>1081</v>
      </c>
      <c r="B1082" s="158" t="s">
        <v>2624</v>
      </c>
      <c r="C1082" s="249" t="s">
        <v>3698</v>
      </c>
      <c r="D1082" s="249" t="s">
        <v>4695</v>
      </c>
      <c r="E1082" s="158" t="s">
        <v>2520</v>
      </c>
      <c r="F1082" s="277">
        <f>_xlfn.XLOOKUP($B1082,'CDS-J'!$AA:$AA,'CDS-J'!$AC:$AC,"",0)</f>
        <v>2.3400000000000001E-2</v>
      </c>
      <c r="G1082" s="158" t="s">
        <v>2480</v>
      </c>
      <c r="H1082" s="158" t="s">
        <v>2609</v>
      </c>
      <c r="I1082" s="158">
        <v>24</v>
      </c>
      <c r="J1082" s="158" t="s">
        <v>334</v>
      </c>
      <c r="K1082" s="158" t="s">
        <v>174</v>
      </c>
      <c r="L1082" s="158" t="s">
        <v>174</v>
      </c>
      <c r="M1082" s="158" t="s">
        <v>174</v>
      </c>
      <c r="N1082" s="158" t="s">
        <v>174</v>
      </c>
      <c r="O1082" s="158" t="s">
        <v>3827</v>
      </c>
    </row>
    <row r="1083" spans="1:15">
      <c r="A1083" s="249">
        <v>1082</v>
      </c>
      <c r="B1083" s="158" t="s">
        <v>2625</v>
      </c>
      <c r="C1083" s="249" t="s">
        <v>3699</v>
      </c>
      <c r="D1083" s="249" t="s">
        <v>4696</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3827</v>
      </c>
    </row>
    <row r="1084" spans="1:15">
      <c r="A1084" s="249">
        <v>1083</v>
      </c>
      <c r="B1084" s="158" t="s">
        <v>2626</v>
      </c>
      <c r="C1084" s="249" t="s">
        <v>3700</v>
      </c>
      <c r="D1084" s="249" t="s">
        <v>4697</v>
      </c>
      <c r="E1084" s="158" t="s">
        <v>2524</v>
      </c>
      <c r="F1084" s="277">
        <f>_xlfn.XLOOKUP($B1084,'CDS-J'!$AA:$AA,'CDS-J'!$AC:$AC,"",0)</f>
        <v>4.2700000000000002E-2</v>
      </c>
      <c r="G1084" s="158" t="s">
        <v>2480</v>
      </c>
      <c r="H1084" s="158" t="s">
        <v>2609</v>
      </c>
      <c r="I1084" s="158">
        <v>26</v>
      </c>
      <c r="J1084" s="158" t="s">
        <v>334</v>
      </c>
      <c r="K1084" s="158" t="s">
        <v>174</v>
      </c>
      <c r="L1084" s="158" t="s">
        <v>174</v>
      </c>
      <c r="M1084" s="158" t="s">
        <v>174</v>
      </c>
      <c r="N1084" s="158" t="s">
        <v>174</v>
      </c>
      <c r="O1084" s="158" t="s">
        <v>3827</v>
      </c>
    </row>
    <row r="1085" spans="1:15">
      <c r="A1085" s="249">
        <v>1084</v>
      </c>
      <c r="B1085" s="158" t="s">
        <v>2627</v>
      </c>
      <c r="C1085" s="249" t="s">
        <v>3701</v>
      </c>
      <c r="D1085" s="249" t="s">
        <v>4698</v>
      </c>
      <c r="E1085" s="158" t="s">
        <v>2526</v>
      </c>
      <c r="F1085" s="277">
        <f>_xlfn.XLOOKUP($B1085,'CDS-J'!$AA:$AA,'CDS-J'!$AC:$AC,"",0)</f>
        <v>4.0000000000000001E-3</v>
      </c>
      <c r="G1085" s="158" t="s">
        <v>2480</v>
      </c>
      <c r="H1085" s="158" t="s">
        <v>2609</v>
      </c>
      <c r="I1085" s="158">
        <v>27</v>
      </c>
      <c r="J1085" s="158" t="s">
        <v>334</v>
      </c>
      <c r="K1085" s="158" t="s">
        <v>174</v>
      </c>
      <c r="L1085" s="158" t="s">
        <v>174</v>
      </c>
      <c r="M1085" s="158" t="s">
        <v>174</v>
      </c>
      <c r="N1085" s="158" t="s">
        <v>174</v>
      </c>
      <c r="O1085" s="158" t="s">
        <v>3827</v>
      </c>
    </row>
    <row r="1086" spans="1:15">
      <c r="A1086" s="249">
        <v>1085</v>
      </c>
      <c r="B1086" s="158" t="s">
        <v>2628</v>
      </c>
      <c r="C1086" s="249" t="s">
        <v>3702</v>
      </c>
      <c r="D1086" s="249" t="s">
        <v>4699</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3827</v>
      </c>
    </row>
    <row r="1087" spans="1:15">
      <c r="A1087" s="249">
        <v>1086</v>
      </c>
      <c r="B1087" s="158" t="s">
        <v>2629</v>
      </c>
      <c r="C1087" s="249" t="s">
        <v>3703</v>
      </c>
      <c r="D1087" s="249" t="s">
        <v>4700</v>
      </c>
      <c r="E1087" s="158" t="s">
        <v>2531</v>
      </c>
      <c r="F1087" s="277">
        <f>_xlfn.XLOOKUP($B1087,'CDS-J'!$AA:$AA,'CDS-J'!$AC:$AC,"",0)</f>
        <v>2.3999999999999998E-3</v>
      </c>
      <c r="G1087" s="158" t="s">
        <v>2480</v>
      </c>
      <c r="H1087" s="158" t="s">
        <v>2609</v>
      </c>
      <c r="I1087" s="158">
        <v>30</v>
      </c>
      <c r="J1087" s="158" t="s">
        <v>334</v>
      </c>
      <c r="K1087" s="158" t="s">
        <v>174</v>
      </c>
      <c r="L1087" s="158" t="s">
        <v>174</v>
      </c>
      <c r="M1087" s="158" t="s">
        <v>174</v>
      </c>
      <c r="N1087" s="158" t="s">
        <v>174</v>
      </c>
      <c r="O1087" s="158" t="s">
        <v>3827</v>
      </c>
    </row>
    <row r="1088" spans="1:15">
      <c r="A1088" s="249">
        <v>1087</v>
      </c>
      <c r="B1088" s="158" t="s">
        <v>2630</v>
      </c>
      <c r="C1088" s="249" t="s">
        <v>3704</v>
      </c>
      <c r="D1088" s="249" t="s">
        <v>4701</v>
      </c>
      <c r="E1088" s="158" t="s">
        <v>2533</v>
      </c>
      <c r="F1088" s="277">
        <f>_xlfn.XLOOKUP($B1088,'CDS-J'!$AA:$AA,'CDS-J'!$AC:$AC,"",0)</f>
        <v>3.5499999999999997E-2</v>
      </c>
      <c r="G1088" s="158" t="s">
        <v>2480</v>
      </c>
      <c r="H1088" s="158" t="s">
        <v>2609</v>
      </c>
      <c r="I1088" s="158">
        <v>31</v>
      </c>
      <c r="J1088" s="158" t="s">
        <v>334</v>
      </c>
      <c r="K1088" s="158" t="s">
        <v>174</v>
      </c>
      <c r="L1088" s="158" t="s">
        <v>174</v>
      </c>
      <c r="M1088" s="158" t="s">
        <v>174</v>
      </c>
      <c r="N1088" s="158" t="s">
        <v>174</v>
      </c>
      <c r="O1088" s="158" t="s">
        <v>3827</v>
      </c>
    </row>
    <row r="1089" spans="1:15">
      <c r="A1089" s="249">
        <v>1088</v>
      </c>
      <c r="B1089" s="158" t="s">
        <v>2631</v>
      </c>
      <c r="C1089" s="249" t="s">
        <v>3705</v>
      </c>
      <c r="D1089" s="249" t="s">
        <v>4702</v>
      </c>
      <c r="E1089" s="158" t="s">
        <v>2535</v>
      </c>
      <c r="F1089" s="277" t="str">
        <f>_xlfn.XLOOKUP($B1089,'CDS-J'!$AA:$AA,'CDS-J'!$AC:$AC,"",0)</f>
        <v/>
      </c>
      <c r="G1089" s="158" t="s">
        <v>2480</v>
      </c>
      <c r="H1089" s="158" t="s">
        <v>2609</v>
      </c>
      <c r="I1089" s="158">
        <v>38</v>
      </c>
      <c r="J1089" s="158" t="s">
        <v>334</v>
      </c>
      <c r="K1089" s="158" t="s">
        <v>174</v>
      </c>
      <c r="L1089" s="158" t="s">
        <v>174</v>
      </c>
      <c r="M1089" s="158" t="s">
        <v>174</v>
      </c>
      <c r="N1089" s="158" t="s">
        <v>174</v>
      </c>
      <c r="O1089" s="158" t="s">
        <v>3827</v>
      </c>
    </row>
    <row r="1090" spans="1:15">
      <c r="A1090" s="249">
        <v>1089</v>
      </c>
      <c r="B1090" s="158" t="s">
        <v>2632</v>
      </c>
      <c r="C1090" s="249" t="s">
        <v>3706</v>
      </c>
      <c r="D1090" s="249" t="s">
        <v>4703</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3827</v>
      </c>
    </row>
    <row r="1091" spans="1:15">
      <c r="A1091" s="249">
        <v>1090</v>
      </c>
      <c r="B1091" s="158" t="s">
        <v>2633</v>
      </c>
      <c r="C1091" s="249" t="s">
        <v>3707</v>
      </c>
      <c r="D1091" s="249" t="s">
        <v>4704</v>
      </c>
      <c r="E1091" s="158" t="s">
        <v>2539</v>
      </c>
      <c r="F1091" s="277">
        <f>_xlfn.XLOOKUP($B1091,'CDS-J'!$AA:$AA,'CDS-J'!$AC:$AC,"",0)</f>
        <v>9.7000000000000003E-3</v>
      </c>
      <c r="G1091" s="158" t="s">
        <v>2480</v>
      </c>
      <c r="H1091" s="158" t="s">
        <v>2609</v>
      </c>
      <c r="I1091" s="158">
        <v>40</v>
      </c>
      <c r="J1091" s="158" t="s">
        <v>334</v>
      </c>
      <c r="K1091" s="158" t="s">
        <v>174</v>
      </c>
      <c r="L1091" s="158" t="s">
        <v>174</v>
      </c>
      <c r="M1091" s="158" t="s">
        <v>174</v>
      </c>
      <c r="N1091" s="158" t="s">
        <v>174</v>
      </c>
      <c r="O1091" s="158" t="s">
        <v>3827</v>
      </c>
    </row>
    <row r="1092" spans="1:15">
      <c r="A1092" s="249">
        <v>1091</v>
      </c>
      <c r="B1092" s="158" t="s">
        <v>2634</v>
      </c>
      <c r="C1092" s="249" t="s">
        <v>3708</v>
      </c>
      <c r="D1092" s="249" t="s">
        <v>4705</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3827</v>
      </c>
    </row>
    <row r="1093" spans="1:15">
      <c r="A1093" s="249">
        <v>1092</v>
      </c>
      <c r="B1093" s="158" t="s">
        <v>2635</v>
      </c>
      <c r="C1093" s="249" t="s">
        <v>3709</v>
      </c>
      <c r="D1093" s="249" t="s">
        <v>4706</v>
      </c>
      <c r="E1093" s="158" t="s">
        <v>2543</v>
      </c>
      <c r="F1093" s="277">
        <f>_xlfn.XLOOKUP($B1093,'CDS-J'!$AA:$AA,'CDS-J'!$AC:$AC,"",0)</f>
        <v>5.2400000000000002E-2</v>
      </c>
      <c r="G1093" s="158" t="s">
        <v>2480</v>
      </c>
      <c r="H1093" s="158" t="s">
        <v>2609</v>
      </c>
      <c r="I1093" s="158">
        <v>42</v>
      </c>
      <c r="J1093" s="158" t="s">
        <v>334</v>
      </c>
      <c r="K1093" s="158" t="s">
        <v>174</v>
      </c>
      <c r="L1093" s="158" t="s">
        <v>174</v>
      </c>
      <c r="M1093" s="158" t="s">
        <v>174</v>
      </c>
      <c r="N1093" s="158" t="s">
        <v>174</v>
      </c>
      <c r="O1093" s="158" t="s">
        <v>3827</v>
      </c>
    </row>
    <row r="1094" spans="1:15">
      <c r="A1094" s="249">
        <v>1093</v>
      </c>
      <c r="B1094" s="158" t="s">
        <v>2636</v>
      </c>
      <c r="C1094" s="249" t="s">
        <v>3710</v>
      </c>
      <c r="D1094" s="249" t="s">
        <v>4707</v>
      </c>
      <c r="E1094" s="158" t="s">
        <v>2545</v>
      </c>
      <c r="F1094" s="277">
        <f>_xlfn.XLOOKUP($B1094,'CDS-J'!$AA:$AA,'CDS-J'!$AC:$AC,"",0)</f>
        <v>4.2700000000000002E-2</v>
      </c>
      <c r="G1094" s="158" t="s">
        <v>2480</v>
      </c>
      <c r="H1094" s="158" t="s">
        <v>2609</v>
      </c>
      <c r="I1094" s="158">
        <v>43</v>
      </c>
      <c r="J1094" s="158" t="s">
        <v>334</v>
      </c>
      <c r="K1094" s="158" t="s">
        <v>174</v>
      </c>
      <c r="L1094" s="158" t="s">
        <v>174</v>
      </c>
      <c r="M1094" s="158" t="s">
        <v>174</v>
      </c>
      <c r="N1094" s="158" t="s">
        <v>174</v>
      </c>
      <c r="O1094" s="158" t="s">
        <v>3827</v>
      </c>
    </row>
    <row r="1095" spans="1:15">
      <c r="A1095" s="249">
        <v>1094</v>
      </c>
      <c r="B1095" s="158" t="s">
        <v>2637</v>
      </c>
      <c r="C1095" s="249" t="s">
        <v>3711</v>
      </c>
      <c r="D1095" s="249" t="s">
        <v>4708</v>
      </c>
      <c r="E1095" s="158" t="s">
        <v>2547</v>
      </c>
      <c r="F1095" s="277">
        <f>_xlfn.XLOOKUP($B1095,'CDS-J'!$AA:$AA,'CDS-J'!$AC:$AC,"",0)</f>
        <v>4.6699999999999998E-2</v>
      </c>
      <c r="G1095" s="158" t="s">
        <v>2480</v>
      </c>
      <c r="H1095" s="158" t="s">
        <v>2609</v>
      </c>
      <c r="I1095" s="158">
        <v>44</v>
      </c>
      <c r="J1095" s="158" t="s">
        <v>334</v>
      </c>
      <c r="K1095" s="158" t="s">
        <v>174</v>
      </c>
      <c r="L1095" s="158" t="s">
        <v>174</v>
      </c>
      <c r="M1095" s="158" t="s">
        <v>174</v>
      </c>
      <c r="N1095" s="158" t="s">
        <v>174</v>
      </c>
      <c r="O1095" s="158" t="s">
        <v>3827</v>
      </c>
    </row>
    <row r="1096" spans="1:15">
      <c r="A1096" s="249">
        <v>1095</v>
      </c>
      <c r="B1096" s="158" t="s">
        <v>2638</v>
      </c>
      <c r="C1096" s="249" t="s">
        <v>3712</v>
      </c>
      <c r="D1096" s="249" t="s">
        <v>4709</v>
      </c>
      <c r="E1096" s="158" t="s">
        <v>2549</v>
      </c>
      <c r="F1096" s="277">
        <f>_xlfn.XLOOKUP($B1096,'CDS-J'!$AA:$AA,'CDS-J'!$AC:$AC,"",0)</f>
        <v>2.6599999999999999E-2</v>
      </c>
      <c r="G1096" s="158" t="s">
        <v>2480</v>
      </c>
      <c r="H1096" s="158" t="s">
        <v>2609</v>
      </c>
      <c r="I1096" s="158">
        <v>45</v>
      </c>
      <c r="J1096" s="158" t="s">
        <v>334</v>
      </c>
      <c r="K1096" s="158" t="s">
        <v>174</v>
      </c>
      <c r="L1096" s="158" t="s">
        <v>174</v>
      </c>
      <c r="M1096" s="158" t="s">
        <v>174</v>
      </c>
      <c r="N1096" s="158" t="s">
        <v>174</v>
      </c>
      <c r="O1096" s="158" t="s">
        <v>3827</v>
      </c>
    </row>
    <row r="1097" spans="1:15">
      <c r="A1097" s="249">
        <v>1096</v>
      </c>
      <c r="B1097" s="158" t="s">
        <v>2639</v>
      </c>
      <c r="C1097" s="249" t="s">
        <v>3713</v>
      </c>
      <c r="D1097" s="249" t="s">
        <v>4710</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3827</v>
      </c>
    </row>
    <row r="1098" spans="1:15">
      <c r="A1098" s="249">
        <v>1097</v>
      </c>
      <c r="B1098" s="158" t="s">
        <v>2640</v>
      </c>
      <c r="C1098" s="249" t="s">
        <v>3714</v>
      </c>
      <c r="D1098" s="249" t="s">
        <v>4711</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3827</v>
      </c>
    </row>
    <row r="1099" spans="1:15">
      <c r="A1099" s="249">
        <v>1098</v>
      </c>
      <c r="B1099" s="158" t="s">
        <v>2641</v>
      </c>
      <c r="C1099" s="249" t="s">
        <v>3715</v>
      </c>
      <c r="D1099" s="249" t="s">
        <v>4712</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3827</v>
      </c>
    </row>
    <row r="1100" spans="1:15">
      <c r="A1100" s="249">
        <v>1099</v>
      </c>
      <c r="B1100" s="158" t="s">
        <v>2642</v>
      </c>
      <c r="C1100" s="249" t="s">
        <v>3716</v>
      </c>
      <c r="D1100" s="249" t="s">
        <v>4713</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3827</v>
      </c>
    </row>
    <row r="1101" spans="1:15">
      <c r="A1101" s="249">
        <v>1100</v>
      </c>
      <c r="B1101" s="158" t="s">
        <v>2643</v>
      </c>
      <c r="C1101" s="249" t="s">
        <v>3717</v>
      </c>
      <c r="D1101" s="249" t="s">
        <v>4714</v>
      </c>
      <c r="E1101" s="158" t="s">
        <v>2559</v>
      </c>
      <c r="F1101" s="277">
        <f>_xlfn.XLOOKUP($B1101,'CDS-J'!$AA:$AA,'CDS-J'!$AC:$AC,"",0)</f>
        <v>3.95E-2</v>
      </c>
      <c r="G1101" s="158" t="s">
        <v>2480</v>
      </c>
      <c r="H1101" s="158" t="s">
        <v>2609</v>
      </c>
      <c r="I1101" s="158">
        <v>50</v>
      </c>
      <c r="J1101" s="158" t="s">
        <v>334</v>
      </c>
      <c r="K1101" s="158" t="s">
        <v>174</v>
      </c>
      <c r="L1101" s="158" t="s">
        <v>174</v>
      </c>
      <c r="M1101" s="158" t="s">
        <v>174</v>
      </c>
      <c r="N1101" s="158" t="s">
        <v>174</v>
      </c>
      <c r="O1101" s="158" t="s">
        <v>3827</v>
      </c>
    </row>
    <row r="1102" spans="1:15">
      <c r="A1102" s="249">
        <v>1101</v>
      </c>
      <c r="B1102" s="158" t="s">
        <v>2644</v>
      </c>
      <c r="C1102" s="249" t="s">
        <v>3718</v>
      </c>
      <c r="D1102" s="249" t="s">
        <v>4715</v>
      </c>
      <c r="E1102" s="158" t="s">
        <v>2561</v>
      </c>
      <c r="F1102" s="277">
        <f>_xlfn.XLOOKUP($B1102,'CDS-J'!$AA:$AA,'CDS-J'!$AC:$AC,"",0)</f>
        <v>0.18049999999999999</v>
      </c>
      <c r="G1102" s="158" t="s">
        <v>2480</v>
      </c>
      <c r="H1102" s="158" t="s">
        <v>2609</v>
      </c>
      <c r="I1102" s="158">
        <v>51</v>
      </c>
      <c r="J1102" s="158" t="s">
        <v>334</v>
      </c>
      <c r="K1102" s="158" t="s">
        <v>174</v>
      </c>
      <c r="L1102" s="158" t="s">
        <v>174</v>
      </c>
      <c r="M1102" s="158" t="s">
        <v>174</v>
      </c>
      <c r="N1102" s="158" t="s">
        <v>174</v>
      </c>
      <c r="O1102" s="158" t="s">
        <v>3827</v>
      </c>
    </row>
    <row r="1103" spans="1:15">
      <c r="A1103" s="249">
        <v>1102</v>
      </c>
      <c r="B1103" s="158" t="s">
        <v>2645</v>
      </c>
      <c r="C1103" s="249" t="s">
        <v>3719</v>
      </c>
      <c r="D1103" s="249" t="s">
        <v>4716</v>
      </c>
      <c r="E1103" s="158" t="s">
        <v>2563</v>
      </c>
      <c r="F1103" s="277">
        <f>_xlfn.XLOOKUP($B1103,'CDS-J'!$AA:$AA,'CDS-J'!$AC:$AC,"",0)</f>
        <v>0.1918</v>
      </c>
      <c r="G1103" s="158" t="s">
        <v>2480</v>
      </c>
      <c r="H1103" s="158" t="s">
        <v>2609</v>
      </c>
      <c r="I1103" s="158">
        <v>52</v>
      </c>
      <c r="J1103" s="158" t="s">
        <v>334</v>
      </c>
      <c r="K1103" s="158" t="s">
        <v>174</v>
      </c>
      <c r="L1103" s="158" t="s">
        <v>174</v>
      </c>
      <c r="M1103" s="158" t="s">
        <v>174</v>
      </c>
      <c r="N1103" s="158" t="s">
        <v>174</v>
      </c>
      <c r="O1103" s="158" t="s">
        <v>3827</v>
      </c>
    </row>
    <row r="1104" spans="1:15">
      <c r="A1104" s="249">
        <v>1103</v>
      </c>
      <c r="B1104" s="158" t="s">
        <v>2646</v>
      </c>
      <c r="C1104" s="249" t="s">
        <v>3720</v>
      </c>
      <c r="D1104" s="249" t="s">
        <v>4717</v>
      </c>
      <c r="E1104" s="158" t="s">
        <v>811</v>
      </c>
      <c r="F1104" s="277">
        <f>_xlfn.XLOOKUP($B1104,'CDS-J'!$AA:$AA,'CDS-J'!$AC:$AC,"",0)</f>
        <v>1.1299999999999999E-2</v>
      </c>
      <c r="G1104" s="158" t="s">
        <v>2480</v>
      </c>
      <c r="H1104" s="158" t="s">
        <v>2609</v>
      </c>
      <c r="I1104" s="158">
        <v>54</v>
      </c>
      <c r="J1104" s="158" t="s">
        <v>334</v>
      </c>
      <c r="K1104" s="158" t="s">
        <v>174</v>
      </c>
      <c r="L1104" s="158" t="s">
        <v>174</v>
      </c>
      <c r="M1104" s="158" t="s">
        <v>174</v>
      </c>
      <c r="N1104" s="158" t="s">
        <v>174</v>
      </c>
      <c r="O1104" s="158" t="s">
        <v>3827</v>
      </c>
    </row>
    <row r="1105" spans="1:15">
      <c r="A1105" s="249">
        <v>1104</v>
      </c>
      <c r="B1105" s="158" t="s">
        <v>2647</v>
      </c>
      <c r="C1105" s="249" t="s">
        <v>3721</v>
      </c>
      <c r="D1105" s="249" t="s">
        <v>4718</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3827</v>
      </c>
    </row>
    <row r="1106" spans="1:15">
      <c r="A1106" s="249">
        <v>1105</v>
      </c>
      <c r="B1106" s="158" t="s">
        <v>2648</v>
      </c>
      <c r="C1106" s="249" t="s">
        <v>3722</v>
      </c>
      <c r="D1106" s="249" t="s">
        <v>2723</v>
      </c>
      <c r="E1106" s="158" t="s">
        <v>2567</v>
      </c>
      <c r="F1106" s="277">
        <f>_xlfn.XLOOKUP($B1106,'CDS-J'!$AA:$AA,'CDS-J'!$AC:$AC,"",0)</f>
        <v>0.99999999999999989</v>
      </c>
      <c r="G1106" s="158" t="s">
        <v>2480</v>
      </c>
      <c r="H1106" s="158" t="s">
        <v>2609</v>
      </c>
      <c r="I1106" s="158" t="s">
        <v>346</v>
      </c>
      <c r="J1106" s="158" t="s">
        <v>334</v>
      </c>
      <c r="K1106" s="158" t="s">
        <v>174</v>
      </c>
      <c r="L1106" s="158" t="s">
        <v>174</v>
      </c>
      <c r="M1106" s="158" t="s">
        <v>174</v>
      </c>
      <c r="N1106" s="158" t="s">
        <v>174</v>
      </c>
      <c r="O1106" s="158" t="s">
        <v>3827</v>
      </c>
    </row>
  </sheetData>
  <sheetProtection algorithmName="SHA-512" hashValue="nazSnhVjx/B65yZrVffrhsKeBSlnlHtjg9WCStJkzuTD/s3NiVbhnPLnLR58IMZvC19r20LeTWuHVZfICEFY/w==" saltValue="1zd9L0i/2xLVkluz3Zc1aQ==" spinCount="100000" sheet="1" objects="1" scenarios="1"/>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C30" sqref="C30"/>
    </sheetView>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f>SUM($C$26,$C$18)</f>
        <v>0</v>
      </c>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3787</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sheetProtection algorithmName="SHA-512" hashValue="lWIk6ZLJOIjAHrh0hG8eas4LfWPKFCb3qh5zT5BceuIuEdoQ4z8aH6Pqk581w+dc+iYUr8qNRwmKPQ+UHaPWhg==" saltValue="dZkREPM7OzoaPODyOP+ODQ==" spinCount="100000" sheet="1" objects="1" scenarios="1"/>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C30" sqref="C30"/>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52" t="s">
        <v>157</v>
      </c>
      <c r="B1" s="353"/>
      <c r="C1" s="353"/>
      <c r="D1" s="353"/>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54"/>
      <c r="D2" s="350"/>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Office of Institutional Research</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Wickes 314</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4971</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7400 Bay Rd</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4972</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4973</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University Center</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MI</v>
      </c>
      <c r="AL10" s="161" t="s">
        <v>175</v>
      </c>
    </row>
    <row r="11" spans="1:38" ht="12.75" customHeight="1">
      <c r="B11" s="246" t="s">
        <v>191</v>
      </c>
      <c r="C11" s="250"/>
      <c r="D11" s="253" t="s">
        <v>4974</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f>IF($D$13&lt;&gt;"",$D$13,"")</f>
        <v>48710</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t="s">
        <v>4975</v>
      </c>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USA</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v>48710</v>
      </c>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t="s">
        <v>4976</v>
      </c>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4850</v>
      </c>
      <c r="AC14" s="161" t="str">
        <f>IF($D$16&lt;&gt;"",$D$16,"")</f>
        <v>oir@svsu.edu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4852</v>
      </c>
      <c r="AC15" s="161" t="str">
        <f>IF($C$20&lt;&gt;"",$C$20,"")</f>
        <v>x</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4850</v>
      </c>
      <c r="C16" s="250"/>
      <c r="D16" s="335" t="s">
        <v>4977</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https://www.svsu.edu/oir/commondataset/</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Saginaw Valley State University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7400 Bay Road</v>
      </c>
      <c r="AE19" s="161" t="s">
        <v>212</v>
      </c>
      <c r="AL19" s="161" t="s">
        <v>175</v>
      </c>
    </row>
    <row r="20" spans="1:38" ht="12.75" customHeight="1">
      <c r="B20" s="354" t="s">
        <v>4852</v>
      </c>
      <c r="C20" s="15" t="s">
        <v>283</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50"/>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University Center</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MI</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4978</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48710</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USA</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f>IF($D$38&lt;&gt;"",$D$38,"")</f>
        <v>989</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964-4000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f>SUM($C$26,$C$18)</f>
        <v>0</v>
      </c>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http://www.svsu.edu/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4979</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4980</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7400 Bay Rd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178 Wickes</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4974</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University Center</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4975</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MI</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48710</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48710</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t="s">
        <v>4976</v>
      </c>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USA</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v>989</v>
      </c>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f>IF($D$52&lt;&gt;"",$D$52,"")</f>
        <v>989</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4981</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964-4200</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7" t="s">
        <v>4982</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4851</v>
      </c>
      <c r="AC44" s="161" t="str">
        <f>IF($D$58&lt;&gt;"",$D$58,"")</f>
        <v>admissions@svsu.edu</v>
      </c>
      <c r="AE44" s="161" t="s">
        <v>240</v>
      </c>
      <c r="AL44" s="161" t="s">
        <v>202</v>
      </c>
    </row>
    <row r="45" spans="2:38" ht="12.75" customHeight="1">
      <c r="B45" s="246" t="s">
        <v>262</v>
      </c>
      <c r="C45" s="261"/>
      <c r="D45" s="262" t="s">
        <v>4973</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https://www.svsu.edu/application/</v>
      </c>
      <c r="AE45" s="161" t="s">
        <v>240</v>
      </c>
      <c r="AL45" s="161" t="s">
        <v>207</v>
      </c>
    </row>
    <row r="46" spans="2:38" ht="12.75" customHeight="1">
      <c r="B46" s="257" t="s">
        <v>242</v>
      </c>
      <c r="C46" s="261"/>
      <c r="D46" s="262" t="s">
        <v>4983</v>
      </c>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4974</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4975</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48710</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t="s">
        <v>4976</v>
      </c>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v>989</v>
      </c>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x</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4984</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4851</v>
      </c>
      <c r="C58" s="261"/>
      <c r="D58" s="337" t="s">
        <v>4985</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54" t="s">
        <v>264</v>
      </c>
      <c r="C59" s="350"/>
      <c r="D59" s="350"/>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5" t="s">
        <v>4986</v>
      </c>
      <c r="C60" s="348"/>
      <c r="D60" s="348"/>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x</v>
      </c>
      <c r="AD60" s="161" t="s">
        <v>172</v>
      </c>
      <c r="AE60" s="161" t="s">
        <v>278</v>
      </c>
      <c r="AF60" s="161" t="s">
        <v>174</v>
      </c>
      <c r="AG60" s="161" t="s">
        <v>174</v>
      </c>
      <c r="AH60" s="161" t="s">
        <v>174</v>
      </c>
      <c r="AI60" s="161" t="s">
        <v>174</v>
      </c>
      <c r="AJ60" s="161" t="s">
        <v>174</v>
      </c>
      <c r="AK60" s="161" t="s">
        <v>174</v>
      </c>
      <c r="AL60" s="161" t="s">
        <v>283</v>
      </c>
    </row>
    <row r="61" spans="1:38" ht="12.75" customHeight="1">
      <c r="B61" s="356" t="s">
        <v>266</v>
      </c>
      <c r="C61" s="357"/>
      <c r="D61" s="357"/>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
      </c>
      <c r="AD61" s="161" t="s">
        <v>172</v>
      </c>
      <c r="AE61" s="161" t="s">
        <v>278</v>
      </c>
      <c r="AF61" s="161" t="s">
        <v>174</v>
      </c>
      <c r="AG61" s="161" t="s">
        <v>174</v>
      </c>
      <c r="AH61" s="161" t="s">
        <v>174</v>
      </c>
      <c r="AI61" s="161" t="s">
        <v>174</v>
      </c>
      <c r="AJ61" s="161" t="s">
        <v>174</v>
      </c>
      <c r="AK61" s="161" t="s">
        <v>174</v>
      </c>
      <c r="AL61" s="161" t="s">
        <v>283</v>
      </c>
    </row>
    <row r="62" spans="1:38" ht="12.75" customHeight="1">
      <c r="B62" s="347"/>
      <c r="C62" s="348"/>
      <c r="D62" s="348"/>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x</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49" t="s">
        <v>3740</v>
      </c>
      <c r="C64" s="350"/>
      <c r="D64" s="350"/>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https://www.svsu.edu/diversity/</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283</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283</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283</v>
      </c>
      <c r="B78" s="249" t="s">
        <v>317</v>
      </c>
      <c r="C78" s="18"/>
      <c r="D78" s="351"/>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50"/>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50"/>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t="s">
        <v>283</v>
      </c>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283</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283</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283</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283</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283</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4987</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sheetProtection algorithmName="SHA-512" hashValue="UJcel4D7oISE7qs2JsuZuEkCRXUKHREtYfmfOBl5ImB/KqHCAN+jkdQyf+qBKZMT9Dcu5o2CQTxddQn7joCuVA==" saltValue="QWcIU3xDekRUVzm1pzsKoA==" spinCount="100000" sheet="1" objects="1" scenarios="1"/>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E61301C-3309-41E2-A488-9E57B1E1FFD0}"/>
    <hyperlink ref="B24" r:id="rId2" xr:uid="{78715D6C-4806-4EE6-8E24-9FF971A3CEEA}"/>
    <hyperlink ref="D41" r:id="rId3" xr:uid="{48F58303-B30A-4030-9B1D-CF646D6EB72B}"/>
    <hyperlink ref="D58" r:id="rId4" xr:uid="{00E529C5-2CCC-4080-A6E5-A2A6522DCE7E}"/>
    <hyperlink ref="B60" r:id="rId5" xr:uid="{19EA953C-588F-433A-A07B-22F694DB6D1D}"/>
    <hyperlink ref="B107" r:id="rId6" xr:uid="{F10D8524-6ACE-46C8-8183-DE36981C299C}"/>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83" t="s">
        <v>328</v>
      </c>
      <c r="B1" s="384"/>
      <c r="C1" s="384"/>
      <c r="D1" s="384"/>
      <c r="E1" s="384"/>
      <c r="F1" s="384"/>
      <c r="G1" s="384"/>
      <c r="H1" s="384"/>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3788</v>
      </c>
      <c r="AC2" s="158">
        <f>IF('CDS-B'!$C$13&lt;&gt;"",'CDS-B'!$C$13,"")</f>
        <v>473</v>
      </c>
      <c r="AD2" s="158" t="s">
        <v>331</v>
      </c>
      <c r="AE2" s="158" t="s">
        <v>332</v>
      </c>
      <c r="AF2" s="158" t="s">
        <v>333</v>
      </c>
      <c r="AG2" s="158" t="s">
        <v>334</v>
      </c>
      <c r="AH2" s="158" t="s">
        <v>335</v>
      </c>
      <c r="AI2" s="158" t="s">
        <v>174</v>
      </c>
      <c r="AJ2" s="158" t="s">
        <v>336</v>
      </c>
      <c r="AK2" s="158" t="s">
        <v>3758</v>
      </c>
      <c r="AL2" s="158" t="s">
        <v>338</v>
      </c>
    </row>
    <row r="3" spans="1:38" ht="14.25" customHeight="1">
      <c r="A3" s="73" t="s">
        <v>339</v>
      </c>
      <c r="B3" s="385" t="s">
        <v>3809</v>
      </c>
      <c r="C3" s="371"/>
      <c r="D3" s="371"/>
      <c r="E3" s="371"/>
      <c r="F3" s="371"/>
      <c r="G3" s="371"/>
      <c r="H3" s="371"/>
      <c r="AA3" s="158" t="s">
        <v>340</v>
      </c>
      <c r="AB3" s="158" t="s">
        <v>3789</v>
      </c>
      <c r="AC3" s="158" t="str">
        <f>IF('CDS-B'!$C$14&lt;&gt;"",'CDS-B'!$C$14,"")</f>
        <v/>
      </c>
      <c r="AD3" s="158" t="s">
        <v>331</v>
      </c>
      <c r="AE3" s="158" t="s">
        <v>332</v>
      </c>
      <c r="AF3" s="158" t="s">
        <v>333</v>
      </c>
      <c r="AG3" s="158" t="s">
        <v>334</v>
      </c>
      <c r="AH3" s="158" t="s">
        <v>341</v>
      </c>
      <c r="AI3" s="158" t="s">
        <v>174</v>
      </c>
      <c r="AJ3" s="158" t="s">
        <v>336</v>
      </c>
      <c r="AK3" s="158" t="s">
        <v>3758</v>
      </c>
      <c r="AL3" s="158" t="s">
        <v>338</v>
      </c>
    </row>
    <row r="4" spans="1:38" ht="26.25" customHeight="1">
      <c r="A4" s="73"/>
      <c r="B4" s="24" t="s">
        <v>3757</v>
      </c>
      <c r="H4" s="158"/>
      <c r="AA4" s="158" t="s">
        <v>342</v>
      </c>
      <c r="AB4" s="158" t="s">
        <v>3790</v>
      </c>
      <c r="AC4" s="158">
        <f>IF('CDS-B'!$C$15&lt;&gt;"",'CDS-B'!$C$15,"")</f>
        <v>1469</v>
      </c>
      <c r="AD4" s="158" t="s">
        <v>331</v>
      </c>
      <c r="AE4" s="158" t="s">
        <v>332</v>
      </c>
      <c r="AF4" s="158" t="s">
        <v>333</v>
      </c>
      <c r="AG4" s="158" t="s">
        <v>334</v>
      </c>
      <c r="AH4" s="158" t="s">
        <v>343</v>
      </c>
      <c r="AI4" s="158" t="s">
        <v>174</v>
      </c>
      <c r="AJ4" s="158" t="s">
        <v>336</v>
      </c>
      <c r="AK4" s="158" t="s">
        <v>3758</v>
      </c>
      <c r="AL4" s="158" t="s">
        <v>338</v>
      </c>
    </row>
    <row r="5" spans="1:38" ht="13.5" customHeight="1">
      <c r="A5" s="73"/>
      <c r="B5" s="24" t="s">
        <v>344</v>
      </c>
      <c r="H5" s="158"/>
      <c r="AA5" s="158" t="s">
        <v>345</v>
      </c>
      <c r="AB5" s="158" t="s">
        <v>3791</v>
      </c>
      <c r="AC5" s="158">
        <f>IF('CDS-B'!$C$16&lt;&gt;"",'CDS-B'!$C$16,"")</f>
        <v>1942</v>
      </c>
      <c r="AD5" s="158" t="s">
        <v>331</v>
      </c>
      <c r="AE5" s="158" t="s">
        <v>332</v>
      </c>
      <c r="AF5" s="158" t="s">
        <v>333</v>
      </c>
      <c r="AG5" s="158" t="s">
        <v>334</v>
      </c>
      <c r="AH5" s="158" t="s">
        <v>346</v>
      </c>
      <c r="AI5" s="158" t="s">
        <v>174</v>
      </c>
      <c r="AJ5" s="158" t="s">
        <v>336</v>
      </c>
      <c r="AK5" s="158" t="s">
        <v>3758</v>
      </c>
      <c r="AL5" s="158" t="s">
        <v>338</v>
      </c>
    </row>
    <row r="6" spans="1:38" ht="12.95" customHeight="1">
      <c r="A6" s="73"/>
      <c r="B6" s="24" t="s">
        <v>347</v>
      </c>
      <c r="H6" s="158"/>
      <c r="AA6" s="158" t="s">
        <v>348</v>
      </c>
      <c r="AB6" s="158" t="s">
        <v>3792</v>
      </c>
      <c r="AC6" s="158">
        <f>IF('CDS-B'!$C$17&lt;&gt;"",'CDS-B'!$C$17,"")</f>
        <v>14</v>
      </c>
      <c r="AD6" s="158" t="s">
        <v>331</v>
      </c>
      <c r="AE6" s="158" t="s">
        <v>332</v>
      </c>
      <c r="AF6" s="158" t="s">
        <v>349</v>
      </c>
      <c r="AG6" s="158" t="s">
        <v>334</v>
      </c>
      <c r="AH6" s="158" t="s">
        <v>343</v>
      </c>
      <c r="AI6" s="158" t="s">
        <v>174</v>
      </c>
      <c r="AJ6" s="158" t="s">
        <v>336</v>
      </c>
      <c r="AK6" s="158" t="s">
        <v>3758</v>
      </c>
      <c r="AL6" s="158" t="s">
        <v>338</v>
      </c>
    </row>
    <row r="7" spans="1:38" ht="13.5">
      <c r="A7" s="73"/>
      <c r="B7" s="24" t="s">
        <v>4967</v>
      </c>
      <c r="H7" s="158"/>
      <c r="AA7" s="158" t="s">
        <v>350</v>
      </c>
      <c r="AB7" s="158" t="s">
        <v>3793</v>
      </c>
      <c r="AC7" s="158">
        <f>IF('CDS-B'!$C$18&lt;&gt;"",'CDS-B'!$C$18,"")</f>
        <v>1956</v>
      </c>
      <c r="AD7" s="158" t="s">
        <v>331</v>
      </c>
      <c r="AE7" s="158" t="s">
        <v>332</v>
      </c>
      <c r="AF7" s="158" t="s">
        <v>174</v>
      </c>
      <c r="AG7" s="158" t="s">
        <v>334</v>
      </c>
      <c r="AH7" s="158" t="s">
        <v>346</v>
      </c>
      <c r="AI7" s="158" t="s">
        <v>174</v>
      </c>
      <c r="AJ7" s="158" t="s">
        <v>336</v>
      </c>
      <c r="AK7" s="158" t="s">
        <v>3758</v>
      </c>
      <c r="AL7" s="158" t="s">
        <v>338</v>
      </c>
    </row>
    <row r="8" spans="1:38" ht="13.5">
      <c r="A8" s="73"/>
      <c r="B8" s="158" t="s">
        <v>353</v>
      </c>
      <c r="H8" s="158"/>
      <c r="AA8" s="158" t="s">
        <v>351</v>
      </c>
      <c r="AB8" s="158" t="s">
        <v>3788</v>
      </c>
      <c r="AC8" s="158">
        <f>IF('CDS-B'!$C$21&lt;&gt;"",'CDS-B'!$C$21,"")</f>
        <v>6</v>
      </c>
      <c r="AD8" s="158" t="s">
        <v>331</v>
      </c>
      <c r="AE8" s="158" t="s">
        <v>332</v>
      </c>
      <c r="AF8" s="158" t="s">
        <v>333</v>
      </c>
      <c r="AG8" s="158" t="s">
        <v>334</v>
      </c>
      <c r="AH8" s="158" t="s">
        <v>335</v>
      </c>
      <c r="AI8" s="158" t="s">
        <v>174</v>
      </c>
      <c r="AJ8" s="158" t="s">
        <v>352</v>
      </c>
      <c r="AK8" s="158" t="s">
        <v>3758</v>
      </c>
      <c r="AL8" s="158" t="s">
        <v>338</v>
      </c>
    </row>
    <row r="9" spans="1:38" ht="13.5">
      <c r="A9" s="73"/>
      <c r="B9" s="158" t="s">
        <v>355</v>
      </c>
      <c r="H9" s="158"/>
      <c r="AA9" s="158" t="s">
        <v>354</v>
      </c>
      <c r="AB9" s="158" t="s">
        <v>3789</v>
      </c>
      <c r="AC9" s="158" t="str">
        <f>IF('CDS-B'!$C$22&lt;&gt;"",'CDS-B'!$C$22,"")</f>
        <v/>
      </c>
      <c r="AD9" s="158" t="s">
        <v>331</v>
      </c>
      <c r="AE9" s="158" t="s">
        <v>332</v>
      </c>
      <c r="AF9" s="158" t="s">
        <v>333</v>
      </c>
      <c r="AG9" s="158" t="s">
        <v>334</v>
      </c>
      <c r="AH9" s="158" t="s">
        <v>341</v>
      </c>
      <c r="AI9" s="158" t="s">
        <v>174</v>
      </c>
      <c r="AJ9" s="158" t="s">
        <v>352</v>
      </c>
      <c r="AK9" s="158" t="s">
        <v>3758</v>
      </c>
      <c r="AL9" s="158" t="s">
        <v>338</v>
      </c>
    </row>
    <row r="10" spans="1:38" ht="13.5">
      <c r="A10" s="73"/>
      <c r="H10" s="158"/>
      <c r="AA10" s="158" t="s">
        <v>356</v>
      </c>
      <c r="AB10" s="158" t="s">
        <v>3790</v>
      </c>
      <c r="AC10" s="158">
        <f>IF('CDS-B'!$C$23&lt;&gt;"",'CDS-B'!$C$23,"")</f>
        <v>252</v>
      </c>
      <c r="AD10" s="158" t="s">
        <v>331</v>
      </c>
      <c r="AE10" s="158" t="s">
        <v>332</v>
      </c>
      <c r="AF10" s="158" t="s">
        <v>333</v>
      </c>
      <c r="AG10" s="158" t="s">
        <v>334</v>
      </c>
      <c r="AH10" s="158" t="s">
        <v>343</v>
      </c>
      <c r="AI10" s="158" t="s">
        <v>174</v>
      </c>
      <c r="AJ10" s="158" t="s">
        <v>352</v>
      </c>
      <c r="AK10" s="158" t="s">
        <v>3758</v>
      </c>
      <c r="AL10" s="158" t="s">
        <v>338</v>
      </c>
    </row>
    <row r="11" spans="1:38" ht="13.5">
      <c r="A11" s="73"/>
      <c r="B11" s="178"/>
      <c r="H11" s="158"/>
      <c r="AA11" s="158" t="s">
        <v>357</v>
      </c>
      <c r="AB11" s="158" t="s">
        <v>3791</v>
      </c>
      <c r="AC11" s="158">
        <f>IF('CDS-B'!$C$24&lt;&gt;"",'CDS-B'!$C$24,"")</f>
        <v>258</v>
      </c>
      <c r="AD11" s="158" t="s">
        <v>331</v>
      </c>
      <c r="AE11" s="158" t="s">
        <v>332</v>
      </c>
      <c r="AF11" s="158" t="s">
        <v>333</v>
      </c>
      <c r="AG11" s="158" t="s">
        <v>334</v>
      </c>
      <c r="AH11" s="158" t="s">
        <v>346</v>
      </c>
      <c r="AI11" s="158" t="s">
        <v>174</v>
      </c>
      <c r="AJ11" s="158" t="s">
        <v>352</v>
      </c>
      <c r="AK11" s="158" t="s">
        <v>3758</v>
      </c>
      <c r="AL11" s="158" t="s">
        <v>338</v>
      </c>
    </row>
    <row r="12" spans="1:38" ht="12.75" customHeight="1">
      <c r="A12" s="73"/>
      <c r="B12" s="221" t="s">
        <v>358</v>
      </c>
      <c r="C12" s="28" t="s">
        <v>3758</v>
      </c>
      <c r="D12" s="29" t="s">
        <v>3761</v>
      </c>
      <c r="E12" s="30" t="s">
        <v>409</v>
      </c>
      <c r="AA12" s="158" t="s">
        <v>360</v>
      </c>
      <c r="AB12" s="158" t="s">
        <v>3792</v>
      </c>
      <c r="AC12" s="158">
        <f>IF('CDS-B'!$C$25&lt;&gt;"",'CDS-B'!$C$25,"")</f>
        <v>39</v>
      </c>
      <c r="AD12" s="158" t="s">
        <v>331</v>
      </c>
      <c r="AE12" s="158" t="s">
        <v>332</v>
      </c>
      <c r="AF12" s="158" t="s">
        <v>349</v>
      </c>
      <c r="AG12" s="158" t="s">
        <v>334</v>
      </c>
      <c r="AH12" s="158" t="s">
        <v>361</v>
      </c>
      <c r="AI12" s="158" t="s">
        <v>174</v>
      </c>
      <c r="AJ12" s="158" t="s">
        <v>352</v>
      </c>
      <c r="AK12" s="158" t="s">
        <v>3758</v>
      </c>
      <c r="AL12" s="158" t="s">
        <v>338</v>
      </c>
    </row>
    <row r="13" spans="1:38" ht="24.95" customHeight="1">
      <c r="A13" s="73"/>
      <c r="B13" s="31" t="s">
        <v>362</v>
      </c>
      <c r="C13" s="222">
        <v>473</v>
      </c>
      <c r="D13" s="223">
        <v>853</v>
      </c>
      <c r="E13" s="223">
        <v>0</v>
      </c>
      <c r="AA13" s="158" t="s">
        <v>363</v>
      </c>
      <c r="AB13" s="158" t="s">
        <v>3794</v>
      </c>
      <c r="AC13" s="158">
        <f>IF('CDS-B'!$C$26&lt;&gt;"",'CDS-B'!$C$26,"")</f>
        <v>297</v>
      </c>
      <c r="AD13" s="158" t="s">
        <v>331</v>
      </c>
      <c r="AE13" s="158" t="s">
        <v>332</v>
      </c>
      <c r="AF13" s="158" t="s">
        <v>174</v>
      </c>
      <c r="AG13" s="158" t="s">
        <v>334</v>
      </c>
      <c r="AH13" s="158" t="s">
        <v>346</v>
      </c>
      <c r="AI13" s="158" t="s">
        <v>174</v>
      </c>
      <c r="AJ13" s="158" t="s">
        <v>352</v>
      </c>
      <c r="AK13" s="158" t="s">
        <v>3758</v>
      </c>
      <c r="AL13" s="158" t="s">
        <v>338</v>
      </c>
    </row>
    <row r="14" spans="1:38" ht="12.75" customHeight="1">
      <c r="A14" s="73"/>
      <c r="B14" s="32" t="s">
        <v>364</v>
      </c>
      <c r="C14" s="223"/>
      <c r="D14" s="223"/>
      <c r="E14" s="223"/>
      <c r="AA14" s="158" t="s">
        <v>365</v>
      </c>
      <c r="AB14" s="158" t="s">
        <v>3795</v>
      </c>
      <c r="AC14" s="158">
        <f>IF('CDS-B'!$C$29&lt;&gt;"",'CDS-B'!$C$29,"")</f>
        <v>2253</v>
      </c>
      <c r="AD14" s="158" t="s">
        <v>331</v>
      </c>
      <c r="AE14" s="158" t="s">
        <v>332</v>
      </c>
      <c r="AF14" s="158" t="s">
        <v>174</v>
      </c>
      <c r="AG14" s="158" t="s">
        <v>334</v>
      </c>
      <c r="AH14" s="158" t="s">
        <v>366</v>
      </c>
      <c r="AI14" s="158" t="s">
        <v>174</v>
      </c>
      <c r="AJ14" s="158" t="s">
        <v>174</v>
      </c>
      <c r="AK14" s="158" t="s">
        <v>3758</v>
      </c>
      <c r="AL14" s="158" t="s">
        <v>338</v>
      </c>
    </row>
    <row r="15" spans="1:38" ht="12.75" customHeight="1">
      <c r="A15" s="73"/>
      <c r="B15" s="32" t="s">
        <v>367</v>
      </c>
      <c r="C15" s="223">
        <f>129+1340</f>
        <v>1469</v>
      </c>
      <c r="D15" s="223">
        <f>196+2466</f>
        <v>2662</v>
      </c>
      <c r="E15" s="223">
        <v>0</v>
      </c>
      <c r="AA15" s="158" t="s">
        <v>368</v>
      </c>
      <c r="AB15" s="158" t="s">
        <v>3796</v>
      </c>
      <c r="AC15" s="158">
        <f>IF('CDS-B'!$C$32&lt;&gt;"",'CDS-B'!$C$32,"")</f>
        <v>12</v>
      </c>
      <c r="AD15" s="158" t="s">
        <v>331</v>
      </c>
      <c r="AE15" s="158" t="s">
        <v>332</v>
      </c>
      <c r="AF15" s="158" t="s">
        <v>333</v>
      </c>
      <c r="AG15" s="158" t="s">
        <v>369</v>
      </c>
      <c r="AH15" s="158" t="s">
        <v>370</v>
      </c>
      <c r="AI15" s="158" t="s">
        <v>174</v>
      </c>
      <c r="AJ15" s="158" t="s">
        <v>336</v>
      </c>
      <c r="AK15" s="158" t="s">
        <v>3758</v>
      </c>
      <c r="AL15" s="158" t="s">
        <v>338</v>
      </c>
    </row>
    <row r="16" spans="1:38" ht="12.75" customHeight="1">
      <c r="A16" s="73"/>
      <c r="B16" s="33" t="s">
        <v>371</v>
      </c>
      <c r="C16" s="224">
        <f>SUM($C$13:$C$15)</f>
        <v>1942</v>
      </c>
      <c r="D16" s="224">
        <f>SUM($D$13:$D$15)</f>
        <v>3515</v>
      </c>
      <c r="E16" s="224">
        <f>SUM($E$13:$E$15)</f>
        <v>0</v>
      </c>
      <c r="AA16" s="158" t="s">
        <v>372</v>
      </c>
      <c r="AB16" s="158" t="s">
        <v>3790</v>
      </c>
      <c r="AC16" s="158">
        <f>IF('CDS-B'!$C$33&lt;&gt;"",'CDS-B'!$C$33,"")</f>
        <v>30</v>
      </c>
      <c r="AD16" s="158" t="s">
        <v>331</v>
      </c>
      <c r="AE16" s="158" t="s">
        <v>332</v>
      </c>
      <c r="AF16" s="158" t="s">
        <v>333</v>
      </c>
      <c r="AG16" s="158" t="s">
        <v>369</v>
      </c>
      <c r="AH16" s="158" t="s">
        <v>343</v>
      </c>
      <c r="AI16" s="158" t="s">
        <v>174</v>
      </c>
      <c r="AJ16" s="158" t="s">
        <v>336</v>
      </c>
      <c r="AK16" s="158" t="s">
        <v>3758</v>
      </c>
      <c r="AL16" s="158" t="s">
        <v>338</v>
      </c>
    </row>
    <row r="17" spans="1:38" ht="25.5">
      <c r="A17" s="73"/>
      <c r="B17" s="31" t="s">
        <v>373</v>
      </c>
      <c r="C17" s="223">
        <v>14</v>
      </c>
      <c r="D17" s="223">
        <v>25</v>
      </c>
      <c r="E17" s="223">
        <v>0</v>
      </c>
      <c r="AA17" s="158" t="s">
        <v>374</v>
      </c>
      <c r="AB17" s="158" t="s">
        <v>3797</v>
      </c>
      <c r="AC17" s="158">
        <f>IF('CDS-B'!$C$34&lt;&gt;"",'CDS-B'!$C$34,"")</f>
        <v>0</v>
      </c>
      <c r="AD17" s="158" t="s">
        <v>331</v>
      </c>
      <c r="AE17" s="158" t="s">
        <v>332</v>
      </c>
      <c r="AF17" s="158" t="s">
        <v>349</v>
      </c>
      <c r="AG17" s="158" t="s">
        <v>369</v>
      </c>
      <c r="AH17" s="158" t="s">
        <v>343</v>
      </c>
      <c r="AI17" s="158" t="s">
        <v>174</v>
      </c>
      <c r="AJ17" s="158" t="s">
        <v>336</v>
      </c>
      <c r="AK17" s="158" t="s">
        <v>3758</v>
      </c>
      <c r="AL17" s="158" t="s">
        <v>338</v>
      </c>
    </row>
    <row r="18" spans="1:38" ht="12.75" customHeight="1">
      <c r="A18" s="73"/>
      <c r="B18" s="33" t="s">
        <v>3814</v>
      </c>
      <c r="C18" s="224">
        <f>SUM($C$16:$C$17)</f>
        <v>1956</v>
      </c>
      <c r="D18" s="224">
        <f>SUM($D$16:$D$17)</f>
        <v>3540</v>
      </c>
      <c r="E18" s="224">
        <f>SUM($E$16:$E$17)</f>
        <v>0</v>
      </c>
      <c r="AA18" s="158" t="s">
        <v>375</v>
      </c>
      <c r="AB18" s="158" t="s">
        <v>3798</v>
      </c>
      <c r="AC18" s="158">
        <f>IF('CDS-B'!$C$35&lt;&gt;"",'CDS-B'!$C$35,"")</f>
        <v>42</v>
      </c>
      <c r="AD18" s="158" t="s">
        <v>331</v>
      </c>
      <c r="AE18" s="158" t="s">
        <v>174</v>
      </c>
      <c r="AF18" s="158" t="s">
        <v>376</v>
      </c>
      <c r="AG18" s="158" t="s">
        <v>369</v>
      </c>
      <c r="AH18" s="158" t="s">
        <v>346</v>
      </c>
      <c r="AI18" s="158" t="s">
        <v>174</v>
      </c>
      <c r="AJ18" s="158" t="s">
        <v>336</v>
      </c>
      <c r="AK18" s="158" t="s">
        <v>3758</v>
      </c>
      <c r="AL18" s="158" t="s">
        <v>338</v>
      </c>
    </row>
    <row r="19" spans="1:38" ht="12.75" customHeight="1">
      <c r="AA19" s="158" t="s">
        <v>377</v>
      </c>
      <c r="AB19" s="158" t="s">
        <v>3796</v>
      </c>
      <c r="AC19" s="158">
        <f>IF('CDS-B'!$C$38&lt;&gt;"",'CDS-B'!$C$38,"")</f>
        <v>15</v>
      </c>
      <c r="AD19" s="158" t="s">
        <v>331</v>
      </c>
      <c r="AE19" s="158" t="s">
        <v>332</v>
      </c>
      <c r="AF19" s="158" t="s">
        <v>333</v>
      </c>
      <c r="AG19" s="158" t="s">
        <v>369</v>
      </c>
      <c r="AH19" s="158" t="s">
        <v>370</v>
      </c>
      <c r="AI19" s="158" t="s">
        <v>174</v>
      </c>
      <c r="AJ19" s="158" t="s">
        <v>352</v>
      </c>
      <c r="AK19" s="158" t="s">
        <v>3758</v>
      </c>
      <c r="AL19" s="158" t="s">
        <v>338</v>
      </c>
    </row>
    <row r="20" spans="1:38" ht="12.75" customHeight="1">
      <c r="A20" s="73"/>
      <c r="B20" s="225" t="s">
        <v>378</v>
      </c>
      <c r="C20" s="28" t="s">
        <v>3758</v>
      </c>
      <c r="D20" s="29" t="s">
        <v>3761</v>
      </c>
      <c r="E20" s="30" t="s">
        <v>409</v>
      </c>
      <c r="AA20" s="158" t="s">
        <v>379</v>
      </c>
      <c r="AB20" s="158" t="s">
        <v>3790</v>
      </c>
      <c r="AC20" s="158">
        <f>IF('CDS-B'!$C$39&lt;&gt;"",'CDS-B'!$C$39,"")</f>
        <v>56</v>
      </c>
      <c r="AD20" s="158" t="s">
        <v>331</v>
      </c>
      <c r="AE20" s="158" t="s">
        <v>332</v>
      </c>
      <c r="AF20" s="158" t="s">
        <v>333</v>
      </c>
      <c r="AG20" s="158" t="s">
        <v>369</v>
      </c>
      <c r="AH20" s="158" t="s">
        <v>343</v>
      </c>
      <c r="AI20" s="158" t="s">
        <v>174</v>
      </c>
      <c r="AJ20" s="158" t="s">
        <v>352</v>
      </c>
      <c r="AK20" s="158" t="s">
        <v>3758</v>
      </c>
      <c r="AL20" s="158" t="s">
        <v>338</v>
      </c>
    </row>
    <row r="21" spans="1:38" ht="26.45" customHeight="1">
      <c r="A21" s="73"/>
      <c r="B21" s="34" t="s">
        <v>362</v>
      </c>
      <c r="C21" s="222">
        <v>6</v>
      </c>
      <c r="D21" s="223">
        <v>4</v>
      </c>
      <c r="E21" s="223">
        <v>0</v>
      </c>
      <c r="AA21" s="158" t="s">
        <v>380</v>
      </c>
      <c r="AB21" s="158" t="s">
        <v>3797</v>
      </c>
      <c r="AC21" s="158">
        <f>IF('CDS-B'!$C$40&lt;&gt;"",'CDS-B'!$C$40,"")</f>
        <v>8</v>
      </c>
      <c r="AD21" s="158" t="s">
        <v>331</v>
      </c>
      <c r="AE21" s="158" t="s">
        <v>332</v>
      </c>
      <c r="AF21" s="158" t="s">
        <v>349</v>
      </c>
      <c r="AG21" s="158" t="s">
        <v>369</v>
      </c>
      <c r="AH21" s="158" t="s">
        <v>343</v>
      </c>
      <c r="AI21" s="158" t="s">
        <v>174</v>
      </c>
      <c r="AJ21" s="158" t="s">
        <v>352</v>
      </c>
      <c r="AK21" s="158" t="s">
        <v>3758</v>
      </c>
      <c r="AL21" s="158" t="s">
        <v>338</v>
      </c>
    </row>
    <row r="22" spans="1:38" ht="12.75" customHeight="1">
      <c r="A22" s="73"/>
      <c r="B22" s="32" t="s">
        <v>364</v>
      </c>
      <c r="C22" s="223"/>
      <c r="D22" s="223"/>
      <c r="E22" s="223"/>
      <c r="AA22" s="158" t="s">
        <v>381</v>
      </c>
      <c r="AB22" s="158" t="s">
        <v>3799</v>
      </c>
      <c r="AC22" s="158">
        <f>IF('CDS-B'!$C$41&lt;&gt;"",'CDS-B'!$C$41,"")</f>
        <v>79</v>
      </c>
      <c r="AD22" s="158" t="s">
        <v>331</v>
      </c>
      <c r="AE22" s="158" t="s">
        <v>332</v>
      </c>
      <c r="AF22" s="158" t="s">
        <v>174</v>
      </c>
      <c r="AG22" s="158" t="s">
        <v>369</v>
      </c>
      <c r="AH22" s="158" t="s">
        <v>346</v>
      </c>
      <c r="AI22" s="158" t="s">
        <v>174</v>
      </c>
      <c r="AJ22" s="158" t="s">
        <v>352</v>
      </c>
      <c r="AK22" s="158" t="s">
        <v>3758</v>
      </c>
      <c r="AL22" s="158" t="s">
        <v>338</v>
      </c>
    </row>
    <row r="23" spans="1:38" ht="12.75" customHeight="1">
      <c r="A23" s="73"/>
      <c r="B23" s="32" t="s">
        <v>367</v>
      </c>
      <c r="C23" s="223">
        <f>19+233</f>
        <v>252</v>
      </c>
      <c r="D23" s="223">
        <f>63+340</f>
        <v>403</v>
      </c>
      <c r="E23" s="223">
        <v>0</v>
      </c>
      <c r="AA23" s="158" t="s">
        <v>382</v>
      </c>
      <c r="AB23" s="158" t="s">
        <v>3800</v>
      </c>
      <c r="AC23" s="158" t="str">
        <f>IF('CDS-B'!$C$4&lt;&gt;"",'CDS-B'!$C$44,"")</f>
        <v/>
      </c>
      <c r="AD23" s="158" t="s">
        <v>331</v>
      </c>
      <c r="AE23" s="158" t="s">
        <v>332</v>
      </c>
      <c r="AF23" s="158" t="s">
        <v>174</v>
      </c>
      <c r="AG23" s="158" t="s">
        <v>369</v>
      </c>
      <c r="AH23" s="158" t="s">
        <v>346</v>
      </c>
      <c r="AI23" s="158" t="s">
        <v>174</v>
      </c>
      <c r="AJ23" s="158" t="s">
        <v>174</v>
      </c>
      <c r="AK23" s="158" t="s">
        <v>3758</v>
      </c>
      <c r="AL23" s="158" t="s">
        <v>338</v>
      </c>
    </row>
    <row r="24" spans="1:38" ht="12.75" customHeight="1">
      <c r="A24" s="73"/>
      <c r="B24" s="33" t="s">
        <v>371</v>
      </c>
      <c r="C24" s="224">
        <f>SUM($C$21:$C$23)</f>
        <v>258</v>
      </c>
      <c r="D24" s="224">
        <f>SUM($D$21:$D$23)</f>
        <v>407</v>
      </c>
      <c r="E24" s="224">
        <f>SUM($E$21:$E$23)</f>
        <v>0</v>
      </c>
      <c r="AA24" s="158" t="s">
        <v>383</v>
      </c>
      <c r="AB24" s="158" t="s">
        <v>3759</v>
      </c>
      <c r="AC24" s="158">
        <f>IF('CDS-B'!$C$47&lt;&gt;"",'CDS-B'!$C$47,"")</f>
        <v>1998</v>
      </c>
      <c r="AD24" s="158" t="s">
        <v>331</v>
      </c>
      <c r="AE24" s="158" t="s">
        <v>332</v>
      </c>
      <c r="AF24" s="158" t="s">
        <v>174</v>
      </c>
      <c r="AG24" s="158" t="s">
        <v>384</v>
      </c>
      <c r="AH24" s="158" t="s">
        <v>346</v>
      </c>
      <c r="AI24" s="158" t="s">
        <v>174</v>
      </c>
      <c r="AJ24" s="158" t="s">
        <v>336</v>
      </c>
      <c r="AK24" s="158" t="s">
        <v>3758</v>
      </c>
      <c r="AL24" s="158" t="s">
        <v>338</v>
      </c>
    </row>
    <row r="25" spans="1:38" ht="25.5">
      <c r="A25" s="73"/>
      <c r="B25" s="31" t="s">
        <v>373</v>
      </c>
      <c r="C25" s="223">
        <v>39</v>
      </c>
      <c r="D25" s="223">
        <v>80</v>
      </c>
      <c r="E25" s="223">
        <v>0</v>
      </c>
      <c r="AA25" s="158" t="s">
        <v>385</v>
      </c>
      <c r="AB25" s="158" t="s">
        <v>3760</v>
      </c>
      <c r="AC25" s="158">
        <f>IF('CDS-B'!$C$48&lt;&gt;"",'CDS-B'!$C$48,"")</f>
        <v>376</v>
      </c>
      <c r="AD25" s="158" t="s">
        <v>331</v>
      </c>
      <c r="AE25" s="158" t="s">
        <v>332</v>
      </c>
      <c r="AF25" s="158" t="s">
        <v>174</v>
      </c>
      <c r="AG25" s="158" t="s">
        <v>384</v>
      </c>
      <c r="AH25" s="158" t="s">
        <v>346</v>
      </c>
      <c r="AI25" s="158" t="s">
        <v>174</v>
      </c>
      <c r="AJ25" s="158" t="s">
        <v>352</v>
      </c>
      <c r="AK25" s="158" t="s">
        <v>3758</v>
      </c>
      <c r="AL25" s="158" t="s">
        <v>338</v>
      </c>
    </row>
    <row r="26" spans="1:38" ht="12.75" customHeight="1">
      <c r="A26" s="73"/>
      <c r="B26" s="33" t="s">
        <v>3813</v>
      </c>
      <c r="C26" s="224">
        <f>SUM($C$24:$C$25)</f>
        <v>297</v>
      </c>
      <c r="D26" s="224">
        <f>SUM($D$24:$D$25)</f>
        <v>487</v>
      </c>
      <c r="E26" s="224">
        <f>SUM($E$24:$E$25)</f>
        <v>0</v>
      </c>
      <c r="AA26" s="158" t="s">
        <v>386</v>
      </c>
      <c r="AB26" s="158" t="s">
        <v>3801</v>
      </c>
      <c r="AC26" s="158">
        <f>IF('CDS-B'!$C$49&lt;&gt;"",'CDS-B'!$C$49,"")</f>
        <v>2374</v>
      </c>
      <c r="AD26" s="158" t="s">
        <v>331</v>
      </c>
      <c r="AE26" s="158" t="s">
        <v>332</v>
      </c>
      <c r="AF26" s="158" t="s">
        <v>174</v>
      </c>
      <c r="AG26" s="158" t="s">
        <v>384</v>
      </c>
      <c r="AH26" s="158" t="s">
        <v>346</v>
      </c>
      <c r="AI26" s="158" t="s">
        <v>174</v>
      </c>
      <c r="AJ26" s="158" t="s">
        <v>174</v>
      </c>
      <c r="AK26" s="158" t="s">
        <v>3758</v>
      </c>
      <c r="AL26" s="158" t="s">
        <v>338</v>
      </c>
    </row>
    <row r="27" spans="1:38" ht="12.75" customHeight="1">
      <c r="AA27" s="158" t="s">
        <v>387</v>
      </c>
      <c r="AB27" s="158" t="s">
        <v>3766</v>
      </c>
      <c r="AC27" s="158">
        <f>IF('CDS-B'!$D$13&lt;&gt;"",'CDS-B'!$D$13,"")</f>
        <v>853</v>
      </c>
      <c r="AD27" s="158" t="s">
        <v>331</v>
      </c>
      <c r="AE27" s="158" t="s">
        <v>332</v>
      </c>
      <c r="AF27" s="158" t="s">
        <v>333</v>
      </c>
      <c r="AG27" s="158" t="s">
        <v>334</v>
      </c>
      <c r="AH27" s="158" t="s">
        <v>335</v>
      </c>
      <c r="AI27" s="158" t="s">
        <v>174</v>
      </c>
      <c r="AJ27" s="158" t="s">
        <v>336</v>
      </c>
      <c r="AK27" s="158" t="s">
        <v>3761</v>
      </c>
      <c r="AL27" s="158" t="s">
        <v>338</v>
      </c>
    </row>
    <row r="28" spans="1:38" ht="12.75" customHeight="1">
      <c r="A28" s="73"/>
      <c r="B28" s="225" t="s">
        <v>388</v>
      </c>
      <c r="C28" s="28" t="s">
        <v>3758</v>
      </c>
      <c r="D28" s="29" t="s">
        <v>3761</v>
      </c>
      <c r="E28" s="30" t="s">
        <v>409</v>
      </c>
      <c r="AA28" s="158" t="s">
        <v>389</v>
      </c>
      <c r="AB28" s="158" t="s">
        <v>3767</v>
      </c>
      <c r="AC28" s="158" t="str">
        <f>IF('CDS-B'!$D$14&lt;&gt;"",'CDS-B'!$D$14,"")</f>
        <v/>
      </c>
      <c r="AD28" s="158" t="s">
        <v>331</v>
      </c>
      <c r="AE28" s="158" t="s">
        <v>332</v>
      </c>
      <c r="AF28" s="158" t="s">
        <v>333</v>
      </c>
      <c r="AG28" s="158" t="s">
        <v>334</v>
      </c>
      <c r="AH28" s="158" t="s">
        <v>341</v>
      </c>
      <c r="AI28" s="158" t="s">
        <v>174</v>
      </c>
      <c r="AJ28" s="158" t="s">
        <v>336</v>
      </c>
      <c r="AK28" s="158" t="s">
        <v>3761</v>
      </c>
      <c r="AL28" s="158" t="s">
        <v>338</v>
      </c>
    </row>
    <row r="29" spans="1:38" ht="12.75" customHeight="1">
      <c r="A29" s="73"/>
      <c r="B29" s="33" t="s">
        <v>3812</v>
      </c>
      <c r="C29" s="226">
        <f>SUM($C$26,$C$18)</f>
        <v>2253</v>
      </c>
      <c r="D29" s="226">
        <f>SUM($D$26,$D$18)</f>
        <v>4027</v>
      </c>
      <c r="E29" s="226">
        <f>SUM($E$26,$E$18)</f>
        <v>0</v>
      </c>
      <c r="AA29" s="158" t="s">
        <v>390</v>
      </c>
      <c r="AB29" s="158" t="s">
        <v>3768</v>
      </c>
      <c r="AC29" s="158">
        <f>IF('CDS-B'!$D$15&lt;&gt;"",'CDS-B'!$D$15,"")</f>
        <v>2662</v>
      </c>
      <c r="AD29" s="158" t="s">
        <v>331</v>
      </c>
      <c r="AE29" s="158" t="s">
        <v>332</v>
      </c>
      <c r="AF29" s="158" t="s">
        <v>333</v>
      </c>
      <c r="AG29" s="158" t="s">
        <v>334</v>
      </c>
      <c r="AH29" s="158" t="s">
        <v>343</v>
      </c>
      <c r="AI29" s="158" t="s">
        <v>174</v>
      </c>
      <c r="AJ29" s="158" t="s">
        <v>336</v>
      </c>
      <c r="AK29" s="158" t="s">
        <v>3761</v>
      </c>
      <c r="AL29" s="158" t="s">
        <v>338</v>
      </c>
    </row>
    <row r="30" spans="1:38" ht="13.5">
      <c r="AA30" s="158" t="s">
        <v>391</v>
      </c>
      <c r="AB30" s="158" t="s">
        <v>3769</v>
      </c>
      <c r="AC30" s="158">
        <f>IF('CDS-B'!$D$16&lt;&gt;"",'CDS-B'!$D$16,"")</f>
        <v>3515</v>
      </c>
      <c r="AD30" s="158" t="s">
        <v>331</v>
      </c>
      <c r="AE30" s="158" t="s">
        <v>332</v>
      </c>
      <c r="AF30" s="158" t="s">
        <v>333</v>
      </c>
      <c r="AG30" s="158" t="s">
        <v>334</v>
      </c>
      <c r="AH30" s="158" t="s">
        <v>346</v>
      </c>
      <c r="AI30" s="158" t="s">
        <v>174</v>
      </c>
      <c r="AJ30" s="158" t="s">
        <v>336</v>
      </c>
      <c r="AK30" s="158" t="s">
        <v>3761</v>
      </c>
      <c r="AL30" s="158" t="s">
        <v>338</v>
      </c>
    </row>
    <row r="31" spans="1:38" ht="12.75" customHeight="1">
      <c r="A31" s="73"/>
      <c r="B31" s="35" t="s">
        <v>392</v>
      </c>
      <c r="C31" s="28" t="s">
        <v>3758</v>
      </c>
      <c r="D31" s="29" t="s">
        <v>3761</v>
      </c>
      <c r="E31" s="30" t="s">
        <v>409</v>
      </c>
      <c r="AA31" s="158" t="s">
        <v>393</v>
      </c>
      <c r="AB31" s="158" t="s">
        <v>3770</v>
      </c>
      <c r="AC31" s="158">
        <f>IF('CDS-B'!$D$17&lt;&gt;"",'CDS-B'!$D$17,"")</f>
        <v>25</v>
      </c>
      <c r="AD31" s="158" t="s">
        <v>331</v>
      </c>
      <c r="AE31" s="158" t="s">
        <v>332</v>
      </c>
      <c r="AF31" s="158" t="s">
        <v>349</v>
      </c>
      <c r="AG31" s="158" t="s">
        <v>334</v>
      </c>
      <c r="AH31" s="158" t="s">
        <v>343</v>
      </c>
      <c r="AI31" s="158" t="s">
        <v>174</v>
      </c>
      <c r="AJ31" s="158" t="s">
        <v>336</v>
      </c>
      <c r="AK31" s="158" t="s">
        <v>3761</v>
      </c>
      <c r="AL31" s="158" t="s">
        <v>338</v>
      </c>
    </row>
    <row r="32" spans="1:38" ht="12.75" customHeight="1">
      <c r="A32" s="73"/>
      <c r="B32" s="32" t="s">
        <v>394</v>
      </c>
      <c r="C32" s="227">
        <v>12</v>
      </c>
      <c r="D32" s="227">
        <v>48</v>
      </c>
      <c r="E32" s="227">
        <v>0</v>
      </c>
      <c r="AA32" s="158" t="s">
        <v>395</v>
      </c>
      <c r="AB32" s="158" t="s">
        <v>3771</v>
      </c>
      <c r="AC32" s="158">
        <f>IF('CDS-B'!$D$18&lt;&gt;"",'CDS-B'!$D$18,"")</f>
        <v>3540</v>
      </c>
      <c r="AD32" s="158" t="s">
        <v>331</v>
      </c>
      <c r="AE32" s="158" t="s">
        <v>332</v>
      </c>
      <c r="AF32" s="158" t="s">
        <v>174</v>
      </c>
      <c r="AG32" s="158" t="s">
        <v>334</v>
      </c>
      <c r="AH32" s="158" t="s">
        <v>346</v>
      </c>
      <c r="AI32" s="158" t="s">
        <v>174</v>
      </c>
      <c r="AJ32" s="158" t="s">
        <v>336</v>
      </c>
      <c r="AK32" s="158" t="s">
        <v>3761</v>
      </c>
      <c r="AL32" s="158" t="s">
        <v>338</v>
      </c>
    </row>
    <row r="33" spans="1:38" ht="12.75" customHeight="1">
      <c r="A33" s="73"/>
      <c r="B33" s="32" t="s">
        <v>367</v>
      </c>
      <c r="C33" s="227">
        <v>30</v>
      </c>
      <c r="D33" s="227">
        <v>115</v>
      </c>
      <c r="E33" s="227">
        <v>0</v>
      </c>
      <c r="AA33" s="158" t="s">
        <v>396</v>
      </c>
      <c r="AB33" s="158" t="s">
        <v>3766</v>
      </c>
      <c r="AC33" s="158">
        <f>IF('CDS-B'!$D$21&lt;&gt;"",'CDS-B'!$D$21,"")</f>
        <v>4</v>
      </c>
      <c r="AD33" s="158" t="s">
        <v>331</v>
      </c>
      <c r="AE33" s="158" t="s">
        <v>332</v>
      </c>
      <c r="AF33" s="158" t="s">
        <v>333</v>
      </c>
      <c r="AG33" s="158" t="s">
        <v>334</v>
      </c>
      <c r="AH33" s="158" t="s">
        <v>335</v>
      </c>
      <c r="AI33" s="158" t="s">
        <v>174</v>
      </c>
      <c r="AJ33" s="158" t="s">
        <v>352</v>
      </c>
      <c r="AK33" s="158" t="s">
        <v>3761</v>
      </c>
      <c r="AL33" s="158" t="s">
        <v>338</v>
      </c>
    </row>
    <row r="34" spans="1:38" ht="25.5">
      <c r="A34" s="73"/>
      <c r="B34" s="31" t="s">
        <v>397</v>
      </c>
      <c r="C34" s="227">
        <v>0</v>
      </c>
      <c r="D34" s="227">
        <v>4</v>
      </c>
      <c r="E34" s="227">
        <v>0</v>
      </c>
      <c r="AA34" s="158" t="s">
        <v>398</v>
      </c>
      <c r="AB34" s="158" t="s">
        <v>3767</v>
      </c>
      <c r="AC34" s="158" t="str">
        <f>IF('CDS-B'!$D$22&lt;&gt;"",'CDS-B'!$D$22,"")</f>
        <v/>
      </c>
      <c r="AD34" s="158" t="s">
        <v>331</v>
      </c>
      <c r="AE34" s="158" t="s">
        <v>332</v>
      </c>
      <c r="AF34" s="158" t="s">
        <v>333</v>
      </c>
      <c r="AG34" s="158" t="s">
        <v>334</v>
      </c>
      <c r="AH34" s="158" t="s">
        <v>341</v>
      </c>
      <c r="AI34" s="158" t="s">
        <v>174</v>
      </c>
      <c r="AJ34" s="158" t="s">
        <v>352</v>
      </c>
      <c r="AK34" s="158" t="s">
        <v>3761</v>
      </c>
      <c r="AL34" s="158" t="s">
        <v>338</v>
      </c>
    </row>
    <row r="35" spans="1:38" ht="12.75" customHeight="1">
      <c r="A35" s="73"/>
      <c r="B35" s="33" t="s">
        <v>3811</v>
      </c>
      <c r="C35" s="228">
        <f>SUM($C$32:$C$34)</f>
        <v>42</v>
      </c>
      <c r="D35" s="228">
        <f>SUM($D$32:$D$34)</f>
        <v>167</v>
      </c>
      <c r="E35" s="228">
        <f>SUM($E$32:$E$34)</f>
        <v>0</v>
      </c>
      <c r="AA35" s="158" t="s">
        <v>399</v>
      </c>
      <c r="AB35" s="158" t="s">
        <v>3768</v>
      </c>
      <c r="AC35" s="158">
        <f>IF('CDS-B'!$D$23&lt;&gt;"",'CDS-B'!$D$23,"")</f>
        <v>403</v>
      </c>
      <c r="AD35" s="158" t="s">
        <v>331</v>
      </c>
      <c r="AE35" s="158" t="s">
        <v>332</v>
      </c>
      <c r="AF35" s="158" t="s">
        <v>333</v>
      </c>
      <c r="AG35" s="158" t="s">
        <v>334</v>
      </c>
      <c r="AH35" s="158" t="s">
        <v>343</v>
      </c>
      <c r="AI35" s="158" t="s">
        <v>174</v>
      </c>
      <c r="AJ35" s="158" t="s">
        <v>352</v>
      </c>
      <c r="AK35" s="158" t="s">
        <v>3761</v>
      </c>
      <c r="AL35" s="158" t="s">
        <v>338</v>
      </c>
    </row>
    <row r="36" spans="1:38" ht="13.5">
      <c r="AA36" s="158" t="s">
        <v>400</v>
      </c>
      <c r="AB36" s="158" t="s">
        <v>3769</v>
      </c>
      <c r="AC36" s="158">
        <f>IF('CDS-B'!$D$24&lt;&gt;"",'CDS-B'!$D$24,"")</f>
        <v>407</v>
      </c>
      <c r="AD36" s="158" t="s">
        <v>331</v>
      </c>
      <c r="AE36" s="158" t="s">
        <v>332</v>
      </c>
      <c r="AF36" s="158" t="s">
        <v>333</v>
      </c>
      <c r="AG36" s="158" t="s">
        <v>334</v>
      </c>
      <c r="AH36" s="158" t="s">
        <v>346</v>
      </c>
      <c r="AI36" s="158" t="s">
        <v>174</v>
      </c>
      <c r="AJ36" s="158" t="s">
        <v>352</v>
      </c>
      <c r="AK36" s="158" t="s">
        <v>3761</v>
      </c>
      <c r="AL36" s="158" t="s">
        <v>338</v>
      </c>
    </row>
    <row r="37" spans="1:38" ht="12.75" customHeight="1">
      <c r="A37" s="73"/>
      <c r="B37" s="35" t="s">
        <v>401</v>
      </c>
      <c r="C37" s="28" t="s">
        <v>3758</v>
      </c>
      <c r="D37" s="29" t="s">
        <v>3761</v>
      </c>
      <c r="E37" s="30" t="s">
        <v>409</v>
      </c>
      <c r="AA37" s="158" t="s">
        <v>402</v>
      </c>
      <c r="AB37" s="158" t="s">
        <v>3770</v>
      </c>
      <c r="AC37" s="158">
        <f>IF('CDS-B'!$D$25&lt;&gt;"",'CDS-B'!$D$25,"")</f>
        <v>80</v>
      </c>
      <c r="AD37" s="158" t="s">
        <v>331</v>
      </c>
      <c r="AE37" s="158" t="s">
        <v>332</v>
      </c>
      <c r="AF37" s="158" t="s">
        <v>349</v>
      </c>
      <c r="AG37" s="158" t="s">
        <v>334</v>
      </c>
      <c r="AH37" s="158" t="s">
        <v>361</v>
      </c>
      <c r="AI37" s="158" t="s">
        <v>174</v>
      </c>
      <c r="AJ37" s="158" t="s">
        <v>352</v>
      </c>
      <c r="AK37" s="158" t="s">
        <v>3761</v>
      </c>
      <c r="AL37" s="158" t="s">
        <v>338</v>
      </c>
    </row>
    <row r="38" spans="1:38" ht="12.75" customHeight="1">
      <c r="A38" s="73"/>
      <c r="B38" s="32" t="s">
        <v>394</v>
      </c>
      <c r="C38" s="227">
        <v>15</v>
      </c>
      <c r="D38" s="227">
        <v>62</v>
      </c>
      <c r="E38" s="227">
        <v>0</v>
      </c>
      <c r="AA38" s="158" t="s">
        <v>403</v>
      </c>
      <c r="AB38" s="158" t="s">
        <v>3772</v>
      </c>
      <c r="AC38" s="158">
        <f>IF('CDS-B'!$D$26&lt;&gt;"",'CDS-B'!$D$26,"")</f>
        <v>487</v>
      </c>
      <c r="AD38" s="158" t="s">
        <v>331</v>
      </c>
      <c r="AE38" s="158" t="s">
        <v>332</v>
      </c>
      <c r="AF38" s="158" t="s">
        <v>174</v>
      </c>
      <c r="AG38" s="158" t="s">
        <v>334</v>
      </c>
      <c r="AH38" s="158" t="s">
        <v>346</v>
      </c>
      <c r="AI38" s="158" t="s">
        <v>174</v>
      </c>
      <c r="AJ38" s="158" t="s">
        <v>352</v>
      </c>
      <c r="AK38" s="158" t="s">
        <v>3761</v>
      </c>
      <c r="AL38" s="158" t="s">
        <v>338</v>
      </c>
    </row>
    <row r="39" spans="1:38" ht="12.75" customHeight="1">
      <c r="A39" s="73"/>
      <c r="B39" s="32" t="s">
        <v>367</v>
      </c>
      <c r="C39" s="227">
        <v>56</v>
      </c>
      <c r="D39" s="227">
        <v>205</v>
      </c>
      <c r="E39" s="227">
        <v>0</v>
      </c>
      <c r="AA39" s="158" t="s">
        <v>404</v>
      </c>
      <c r="AB39" s="158" t="s">
        <v>3773</v>
      </c>
      <c r="AC39" s="158">
        <f>IF('CDS-B'!$D$29&lt;&gt;"",'CDS-B'!$D$29,"")</f>
        <v>4027</v>
      </c>
      <c r="AD39" s="158" t="s">
        <v>331</v>
      </c>
      <c r="AE39" s="158" t="s">
        <v>332</v>
      </c>
      <c r="AF39" s="158" t="s">
        <v>174</v>
      </c>
      <c r="AG39" s="158" t="s">
        <v>334</v>
      </c>
      <c r="AH39" s="158" t="s">
        <v>366</v>
      </c>
      <c r="AI39" s="158" t="s">
        <v>174</v>
      </c>
      <c r="AJ39" s="158" t="s">
        <v>174</v>
      </c>
      <c r="AK39" s="158" t="s">
        <v>3761</v>
      </c>
      <c r="AL39" s="158" t="s">
        <v>338</v>
      </c>
    </row>
    <row r="40" spans="1:38" ht="25.5">
      <c r="A40" s="73"/>
      <c r="B40" s="31" t="s">
        <v>397</v>
      </c>
      <c r="C40" s="227">
        <v>8</v>
      </c>
      <c r="D40" s="227">
        <v>71</v>
      </c>
      <c r="E40" s="227">
        <v>0</v>
      </c>
      <c r="AA40" s="158" t="s">
        <v>405</v>
      </c>
      <c r="AB40" s="158" t="s">
        <v>3774</v>
      </c>
      <c r="AC40" s="158">
        <f>IF('CDS-B'!$D$32&lt;&gt;"",'CDS-B'!$D$32,"")</f>
        <v>48</v>
      </c>
      <c r="AD40" s="158" t="s">
        <v>331</v>
      </c>
      <c r="AE40" s="158" t="s">
        <v>332</v>
      </c>
      <c r="AF40" s="158" t="s">
        <v>333</v>
      </c>
      <c r="AG40" s="158" t="s">
        <v>369</v>
      </c>
      <c r="AH40" s="158" t="s">
        <v>370</v>
      </c>
      <c r="AI40" s="158" t="s">
        <v>174</v>
      </c>
      <c r="AJ40" s="158" t="s">
        <v>336</v>
      </c>
      <c r="AK40" s="158" t="s">
        <v>3761</v>
      </c>
      <c r="AL40" s="158" t="s">
        <v>338</v>
      </c>
    </row>
    <row r="41" spans="1:38" ht="12.75" customHeight="1">
      <c r="A41" s="73"/>
      <c r="B41" s="33" t="s">
        <v>3810</v>
      </c>
      <c r="C41" s="228">
        <f>SUM($C$38:$C$40)</f>
        <v>79</v>
      </c>
      <c r="D41" s="228">
        <f>SUM($D$38:$D$40)</f>
        <v>338</v>
      </c>
      <c r="E41" s="228">
        <f>SUM($E$38:$E$40)</f>
        <v>0</v>
      </c>
      <c r="AA41" s="158" t="s">
        <v>406</v>
      </c>
      <c r="AB41" s="158" t="s">
        <v>3768</v>
      </c>
      <c r="AC41" s="158">
        <f>IF('CDS-B'!$D$33&lt;&gt;"",'CDS-B'!$D$33,"")</f>
        <v>115</v>
      </c>
      <c r="AD41" s="158" t="s">
        <v>331</v>
      </c>
      <c r="AE41" s="158" t="s">
        <v>332</v>
      </c>
      <c r="AF41" s="158" t="s">
        <v>333</v>
      </c>
      <c r="AG41" s="158" t="s">
        <v>369</v>
      </c>
      <c r="AH41" s="158" t="s">
        <v>343</v>
      </c>
      <c r="AI41" s="158" t="s">
        <v>174</v>
      </c>
      <c r="AJ41" s="158" t="s">
        <v>336</v>
      </c>
      <c r="AK41" s="158" t="s">
        <v>3761</v>
      </c>
      <c r="AL41" s="158" t="s">
        <v>338</v>
      </c>
    </row>
    <row r="42" spans="1:38" ht="12.75" customHeight="1">
      <c r="AA42" s="158" t="s">
        <v>407</v>
      </c>
      <c r="AB42" s="158" t="s">
        <v>3775</v>
      </c>
      <c r="AC42" s="158">
        <f>IF('CDS-B'!$D$34&lt;&gt;"",'CDS-B'!$D$34,"")</f>
        <v>4</v>
      </c>
      <c r="AD42" s="158" t="s">
        <v>331</v>
      </c>
      <c r="AE42" s="158" t="s">
        <v>332</v>
      </c>
      <c r="AF42" s="158" t="s">
        <v>349</v>
      </c>
      <c r="AG42" s="158" t="s">
        <v>369</v>
      </c>
      <c r="AH42" s="158" t="s">
        <v>343</v>
      </c>
      <c r="AI42" s="158" t="s">
        <v>174</v>
      </c>
      <c r="AJ42" s="158" t="s">
        <v>336</v>
      </c>
      <c r="AK42" s="158" t="s">
        <v>3761</v>
      </c>
      <c r="AL42" s="158" t="s">
        <v>338</v>
      </c>
    </row>
    <row r="43" spans="1:38" ht="12.75" customHeight="1">
      <c r="A43" s="73"/>
      <c r="B43" s="225" t="s">
        <v>408</v>
      </c>
      <c r="C43" s="28" t="s">
        <v>3758</v>
      </c>
      <c r="D43" s="29" t="s">
        <v>3761</v>
      </c>
      <c r="E43" s="30" t="s">
        <v>409</v>
      </c>
      <c r="AA43" s="158" t="s">
        <v>410</v>
      </c>
      <c r="AB43" s="158" t="s">
        <v>3776</v>
      </c>
      <c r="AC43" s="158">
        <f>IF('CDS-B'!$D$35&lt;&gt;"",'CDS-B'!$D$35,"")</f>
        <v>167</v>
      </c>
      <c r="AD43" s="158" t="s">
        <v>331</v>
      </c>
      <c r="AE43" s="158" t="s">
        <v>174</v>
      </c>
      <c r="AF43" s="158" t="s">
        <v>376</v>
      </c>
      <c r="AG43" s="158" t="s">
        <v>369</v>
      </c>
      <c r="AH43" s="158" t="s">
        <v>346</v>
      </c>
      <c r="AI43" s="158" t="s">
        <v>174</v>
      </c>
      <c r="AJ43" s="158" t="s">
        <v>336</v>
      </c>
      <c r="AK43" s="158" t="s">
        <v>3761</v>
      </c>
      <c r="AL43" s="158" t="s">
        <v>338</v>
      </c>
    </row>
    <row r="44" spans="1:38" ht="12.75" customHeight="1">
      <c r="A44" s="73"/>
      <c r="B44" s="33" t="s">
        <v>411</v>
      </c>
      <c r="C44" s="229">
        <f>SUM($C$41,$C$35)</f>
        <v>121</v>
      </c>
      <c r="D44" s="229">
        <f>SUM($D$41,$D$35)</f>
        <v>505</v>
      </c>
      <c r="E44" s="224">
        <f>SUM($E$41,$E$35)</f>
        <v>0</v>
      </c>
      <c r="AA44" s="158" t="s">
        <v>412</v>
      </c>
      <c r="AB44" s="158" t="s">
        <v>3774</v>
      </c>
      <c r="AC44" s="158">
        <f>IF('CDS-B'!$D$38&lt;&gt;"",'CDS-B'!$D$38,"")</f>
        <v>62</v>
      </c>
      <c r="AD44" s="158" t="s">
        <v>331</v>
      </c>
      <c r="AE44" s="158" t="s">
        <v>332</v>
      </c>
      <c r="AF44" s="158" t="s">
        <v>333</v>
      </c>
      <c r="AG44" s="158" t="s">
        <v>369</v>
      </c>
      <c r="AH44" s="158" t="s">
        <v>370</v>
      </c>
      <c r="AI44" s="158" t="s">
        <v>174</v>
      </c>
      <c r="AJ44" s="158" t="s">
        <v>352</v>
      </c>
      <c r="AK44" s="158" t="s">
        <v>3761</v>
      </c>
      <c r="AL44" s="158" t="s">
        <v>338</v>
      </c>
    </row>
    <row r="45" spans="1:38" ht="12.75" customHeight="1">
      <c r="AA45" s="158" t="s">
        <v>413</v>
      </c>
      <c r="AB45" s="158" t="s">
        <v>3768</v>
      </c>
      <c r="AC45" s="158">
        <f>IF('CDS-B'!$D$39&lt;&gt;"",'CDS-B'!$D$39,"")</f>
        <v>205</v>
      </c>
      <c r="AD45" s="158" t="s">
        <v>331</v>
      </c>
      <c r="AE45" s="158" t="s">
        <v>332</v>
      </c>
      <c r="AF45" s="158" t="s">
        <v>333</v>
      </c>
      <c r="AG45" s="158" t="s">
        <v>369</v>
      </c>
      <c r="AH45" s="158" t="s">
        <v>343</v>
      </c>
      <c r="AI45" s="158" t="s">
        <v>174</v>
      </c>
      <c r="AJ45" s="158" t="s">
        <v>352</v>
      </c>
      <c r="AK45" s="158" t="s">
        <v>3761</v>
      </c>
      <c r="AL45" s="158" t="s">
        <v>338</v>
      </c>
    </row>
    <row r="46" spans="1:38" ht="12.75" customHeight="1">
      <c r="A46" s="73"/>
      <c r="B46" s="225" t="s">
        <v>414</v>
      </c>
      <c r="C46" s="28" t="s">
        <v>3758</v>
      </c>
      <c r="D46" s="29" t="s">
        <v>3761</v>
      </c>
      <c r="E46" s="30" t="s">
        <v>409</v>
      </c>
      <c r="AA46" s="158" t="s">
        <v>415</v>
      </c>
      <c r="AB46" s="158" t="s">
        <v>3775</v>
      </c>
      <c r="AC46" s="158">
        <f>IF('CDS-B'!$D$40&lt;&gt;"",'CDS-B'!$D$40,"")</f>
        <v>71</v>
      </c>
      <c r="AD46" s="158" t="s">
        <v>331</v>
      </c>
      <c r="AE46" s="158" t="s">
        <v>332</v>
      </c>
      <c r="AF46" s="158" t="s">
        <v>349</v>
      </c>
      <c r="AG46" s="158" t="s">
        <v>369</v>
      </c>
      <c r="AH46" s="158" t="s">
        <v>343</v>
      </c>
      <c r="AI46" s="158" t="s">
        <v>174</v>
      </c>
      <c r="AJ46" s="158" t="s">
        <v>352</v>
      </c>
      <c r="AK46" s="158" t="s">
        <v>3761</v>
      </c>
      <c r="AL46" s="158" t="s">
        <v>338</v>
      </c>
    </row>
    <row r="47" spans="1:38" ht="12.75" customHeight="1">
      <c r="A47" s="73"/>
      <c r="B47" s="33" t="s">
        <v>416</v>
      </c>
      <c r="C47" s="223">
        <f>SUM($C$18,$C$35)</f>
        <v>1998</v>
      </c>
      <c r="D47" s="223">
        <f>SUM($D$18,$D$35)</f>
        <v>3707</v>
      </c>
      <c r="E47" s="223">
        <f>SUM($E$18,$E$35)</f>
        <v>0</v>
      </c>
      <c r="AA47" s="158" t="s">
        <v>417</v>
      </c>
      <c r="AB47" s="158" t="s">
        <v>3777</v>
      </c>
      <c r="AC47" s="158">
        <f>IF('CDS-B'!$D$41&lt;&gt;"",'CDS-B'!$D$41,"")</f>
        <v>338</v>
      </c>
      <c r="AD47" s="158" t="s">
        <v>331</v>
      </c>
      <c r="AE47" s="158" t="s">
        <v>332</v>
      </c>
      <c r="AF47" s="158" t="s">
        <v>174</v>
      </c>
      <c r="AG47" s="158" t="s">
        <v>369</v>
      </c>
      <c r="AH47" s="158" t="s">
        <v>346</v>
      </c>
      <c r="AI47" s="158" t="s">
        <v>174</v>
      </c>
      <c r="AJ47" s="158" t="s">
        <v>352</v>
      </c>
      <c r="AK47" s="158" t="s">
        <v>3761</v>
      </c>
      <c r="AL47" s="158" t="s">
        <v>338</v>
      </c>
    </row>
    <row r="48" spans="1:38" ht="12.75" customHeight="1">
      <c r="A48" s="73"/>
      <c r="B48" s="33" t="s">
        <v>418</v>
      </c>
      <c r="C48" s="223">
        <f>SUM($C$26,$C$41)</f>
        <v>376</v>
      </c>
      <c r="D48" s="223">
        <f>SUM($D$26,$D$41)</f>
        <v>825</v>
      </c>
      <c r="E48" s="223">
        <f>SUM($E$26,$E$41)</f>
        <v>0</v>
      </c>
      <c r="AA48" s="158" t="s">
        <v>419</v>
      </c>
      <c r="AB48" s="158" t="s">
        <v>3778</v>
      </c>
      <c r="AC48" s="158" t="str">
        <f>IF('CDS-B'!$D$4&lt;&gt;"",'CDS-B'!$D$44,"")</f>
        <v/>
      </c>
      <c r="AD48" s="158" t="s">
        <v>331</v>
      </c>
      <c r="AE48" s="158" t="s">
        <v>332</v>
      </c>
      <c r="AF48" s="158" t="s">
        <v>174</v>
      </c>
      <c r="AG48" s="158" t="s">
        <v>369</v>
      </c>
      <c r="AH48" s="158" t="s">
        <v>346</v>
      </c>
      <c r="AI48" s="158" t="s">
        <v>174</v>
      </c>
      <c r="AJ48" s="158" t="s">
        <v>174</v>
      </c>
      <c r="AK48" s="158" t="s">
        <v>3761</v>
      </c>
      <c r="AL48" s="158" t="s">
        <v>338</v>
      </c>
    </row>
    <row r="49" spans="1:38" ht="12.75" customHeight="1">
      <c r="A49" s="73"/>
      <c r="B49" s="33" t="s">
        <v>420</v>
      </c>
      <c r="C49" s="224">
        <f>SUM($C$44,$C$29)</f>
        <v>2374</v>
      </c>
      <c r="D49" s="224">
        <f>SUM($D$44,$D$29)</f>
        <v>4532</v>
      </c>
      <c r="E49" s="224">
        <f>SUM($E$44,$E$29)</f>
        <v>0</v>
      </c>
      <c r="AA49" s="158" t="s">
        <v>421</v>
      </c>
      <c r="AB49" s="158" t="s">
        <v>3762</v>
      </c>
      <c r="AC49" s="158">
        <f>IF('CDS-B'!$D$47&lt;&gt;"",'CDS-B'!$D$47,"")</f>
        <v>3707</v>
      </c>
      <c r="AD49" s="158" t="s">
        <v>331</v>
      </c>
      <c r="AE49" s="158" t="s">
        <v>332</v>
      </c>
      <c r="AF49" s="158" t="s">
        <v>174</v>
      </c>
      <c r="AG49" s="158" t="s">
        <v>384</v>
      </c>
      <c r="AH49" s="158" t="s">
        <v>346</v>
      </c>
      <c r="AI49" s="158" t="s">
        <v>174</v>
      </c>
      <c r="AJ49" s="158" t="s">
        <v>336</v>
      </c>
      <c r="AK49" s="158" t="s">
        <v>3761</v>
      </c>
      <c r="AL49" s="158" t="s">
        <v>338</v>
      </c>
    </row>
    <row r="50" spans="1:38" ht="12.75" customHeight="1">
      <c r="A50" s="73"/>
      <c r="B50" s="36"/>
      <c r="C50" s="230"/>
      <c r="D50" s="231"/>
      <c r="E50" s="231"/>
      <c r="F50" s="231"/>
      <c r="G50" s="231"/>
      <c r="H50" s="231"/>
      <c r="AA50" s="158" t="s">
        <v>422</v>
      </c>
      <c r="AB50" s="158" t="s">
        <v>3763</v>
      </c>
      <c r="AC50" s="158">
        <f>IF('CDS-B'!$D$48&lt;&gt;"",'CDS-B'!$D$48,"")</f>
        <v>825</v>
      </c>
      <c r="AD50" s="158" t="s">
        <v>331</v>
      </c>
      <c r="AE50" s="158" t="s">
        <v>332</v>
      </c>
      <c r="AF50" s="158" t="s">
        <v>174</v>
      </c>
      <c r="AG50" s="158" t="s">
        <v>384</v>
      </c>
      <c r="AH50" s="158" t="s">
        <v>346</v>
      </c>
      <c r="AI50" s="158" t="s">
        <v>174</v>
      </c>
      <c r="AJ50" s="158" t="s">
        <v>352</v>
      </c>
      <c r="AK50" s="158" t="s">
        <v>3761</v>
      </c>
      <c r="AL50" s="158" t="s">
        <v>338</v>
      </c>
    </row>
    <row r="51" spans="1:38" ht="12.75" customHeight="1">
      <c r="A51" s="73"/>
      <c r="B51" s="24" t="s">
        <v>423</v>
      </c>
      <c r="C51" s="232">
        <f>SUM($C$29:$E$29)</f>
        <v>6280</v>
      </c>
      <c r="G51" s="233"/>
      <c r="H51" s="233"/>
      <c r="AA51" s="158" t="s">
        <v>424</v>
      </c>
      <c r="AB51" s="158" t="s">
        <v>3779</v>
      </c>
      <c r="AC51" s="158">
        <f>IF('CDS-B'!$D$49&lt;&gt;"",'CDS-B'!$D$49,"")</f>
        <v>4532</v>
      </c>
      <c r="AD51" s="158" t="s">
        <v>331</v>
      </c>
      <c r="AE51" s="158" t="s">
        <v>332</v>
      </c>
      <c r="AF51" s="158" t="s">
        <v>174</v>
      </c>
      <c r="AG51" s="158" t="s">
        <v>384</v>
      </c>
      <c r="AH51" s="158" t="s">
        <v>346</v>
      </c>
      <c r="AI51" s="158" t="s">
        <v>174</v>
      </c>
      <c r="AJ51" s="158" t="s">
        <v>174</v>
      </c>
      <c r="AK51" s="158" t="s">
        <v>3761</v>
      </c>
      <c r="AL51" s="158" t="s">
        <v>338</v>
      </c>
    </row>
    <row r="52" spans="1:38" ht="12.75" customHeight="1">
      <c r="A52" s="73"/>
      <c r="B52" s="24" t="s">
        <v>425</v>
      </c>
      <c r="C52" s="234">
        <f>SUM($C$44:$E$44)</f>
        <v>626</v>
      </c>
      <c r="G52" s="233"/>
      <c r="H52" s="233"/>
      <c r="AA52" s="158" t="s">
        <v>426</v>
      </c>
      <c r="AB52" s="158" t="s">
        <v>4882</v>
      </c>
      <c r="AC52" s="158">
        <f>IF('CDS-B'!$E$13&lt;&gt;"",'CDS-B'!$E$13,"")</f>
        <v>0</v>
      </c>
      <c r="AD52" s="158" t="s">
        <v>331</v>
      </c>
      <c r="AE52" s="158" t="s">
        <v>332</v>
      </c>
      <c r="AF52" s="158" t="s">
        <v>333</v>
      </c>
      <c r="AG52" s="158" t="s">
        <v>334</v>
      </c>
      <c r="AH52" s="158" t="s">
        <v>335</v>
      </c>
      <c r="AI52" s="158" t="s">
        <v>174</v>
      </c>
      <c r="AJ52" s="158" t="s">
        <v>336</v>
      </c>
      <c r="AK52" s="158" t="s">
        <v>4881</v>
      </c>
      <c r="AL52" s="158" t="s">
        <v>338</v>
      </c>
    </row>
    <row r="53" spans="1:38" ht="12.75" customHeight="1">
      <c r="A53" s="73"/>
      <c r="B53" s="170" t="s">
        <v>427</v>
      </c>
      <c r="C53" s="235">
        <f>SUM($C$51:$C$52)</f>
        <v>6906</v>
      </c>
      <c r="D53" s="170"/>
      <c r="E53" s="170"/>
      <c r="F53" s="170"/>
      <c r="G53" s="236"/>
      <c r="H53" s="236"/>
      <c r="AA53" s="158" t="s">
        <v>428</v>
      </c>
      <c r="AB53" s="158" t="s">
        <v>4897</v>
      </c>
      <c r="AC53" s="158" t="str">
        <f>IF('CDS-B'!$E$14&lt;&gt;"",'CDS-B'!$E$14,"")</f>
        <v/>
      </c>
      <c r="AD53" s="158" t="s">
        <v>331</v>
      </c>
      <c r="AE53" s="158" t="s">
        <v>332</v>
      </c>
      <c r="AF53" s="158" t="s">
        <v>333</v>
      </c>
      <c r="AG53" s="158" t="s">
        <v>334</v>
      </c>
      <c r="AH53" s="158" t="s">
        <v>341</v>
      </c>
      <c r="AI53" s="158" t="s">
        <v>174</v>
      </c>
      <c r="AJ53" s="158" t="s">
        <v>336</v>
      </c>
      <c r="AK53" s="158" t="s">
        <v>4881</v>
      </c>
      <c r="AL53" s="158" t="s">
        <v>338</v>
      </c>
    </row>
    <row r="54" spans="1:38" ht="22.5" customHeight="1">
      <c r="A54" s="73" t="s">
        <v>429</v>
      </c>
      <c r="B54" s="385" t="s">
        <v>430</v>
      </c>
      <c r="C54" s="371"/>
      <c r="D54" s="371"/>
      <c r="E54" s="371"/>
      <c r="F54" s="371"/>
      <c r="G54" s="371"/>
      <c r="H54" s="371"/>
      <c r="AA54" s="158" t="s">
        <v>431</v>
      </c>
      <c r="AB54" s="158" t="s">
        <v>4883</v>
      </c>
      <c r="AC54" s="158">
        <f>IF('CDS-B'!$E$15&lt;&gt;"",'CDS-B'!$E$15,"")</f>
        <v>0</v>
      </c>
      <c r="AD54" s="158" t="s">
        <v>331</v>
      </c>
      <c r="AE54" s="158" t="s">
        <v>332</v>
      </c>
      <c r="AF54" s="158" t="s">
        <v>333</v>
      </c>
      <c r="AG54" s="158" t="s">
        <v>334</v>
      </c>
      <c r="AH54" s="158" t="s">
        <v>343</v>
      </c>
      <c r="AI54" s="158" t="s">
        <v>174</v>
      </c>
      <c r="AJ54" s="158" t="s">
        <v>336</v>
      </c>
      <c r="AK54" s="158" t="s">
        <v>4881</v>
      </c>
      <c r="AL54" s="158" t="s">
        <v>338</v>
      </c>
    </row>
    <row r="55" spans="1:38" ht="27.75" customHeight="1">
      <c r="A55" s="73"/>
      <c r="B55" s="24" t="s">
        <v>432</v>
      </c>
      <c r="AA55" s="158" t="s">
        <v>433</v>
      </c>
      <c r="AB55" s="158" t="s">
        <v>4884</v>
      </c>
      <c r="AC55" s="158">
        <f>IF('CDS-B'!$E$16&lt;&gt;"",'CDS-B'!$E$16,"")</f>
        <v>0</v>
      </c>
      <c r="AD55" s="158" t="s">
        <v>331</v>
      </c>
      <c r="AE55" s="158" t="s">
        <v>332</v>
      </c>
      <c r="AF55" s="158" t="s">
        <v>333</v>
      </c>
      <c r="AG55" s="158" t="s">
        <v>334</v>
      </c>
      <c r="AH55" s="158" t="s">
        <v>346</v>
      </c>
      <c r="AI55" s="158" t="s">
        <v>174</v>
      </c>
      <c r="AJ55" s="158" t="s">
        <v>336</v>
      </c>
      <c r="AK55" s="158" t="s">
        <v>4881</v>
      </c>
      <c r="AL55" s="158" t="s">
        <v>338</v>
      </c>
    </row>
    <row r="56" spans="1:38" ht="15" customHeight="1">
      <c r="A56" s="73"/>
      <c r="B56" s="24" t="s">
        <v>434</v>
      </c>
      <c r="C56" s="24"/>
      <c r="D56" s="24"/>
      <c r="E56" s="24"/>
      <c r="F56" s="24"/>
      <c r="G56" s="24"/>
      <c r="H56" s="24"/>
      <c r="AA56" s="158" t="s">
        <v>435</v>
      </c>
      <c r="AB56" s="158" t="s">
        <v>4885</v>
      </c>
      <c r="AC56" s="158">
        <f>IF('CDS-B'!$E$17&lt;&gt;"",'CDS-B'!$E$17,"")</f>
        <v>0</v>
      </c>
      <c r="AD56" s="158" t="s">
        <v>331</v>
      </c>
      <c r="AE56" s="158" t="s">
        <v>332</v>
      </c>
      <c r="AF56" s="158" t="s">
        <v>349</v>
      </c>
      <c r="AG56" s="158" t="s">
        <v>334</v>
      </c>
      <c r="AH56" s="158" t="s">
        <v>343</v>
      </c>
      <c r="AI56" s="158" t="s">
        <v>174</v>
      </c>
      <c r="AJ56" s="158" t="s">
        <v>336</v>
      </c>
      <c r="AK56" s="158" t="s">
        <v>4881</v>
      </c>
      <c r="AL56" s="158" t="s">
        <v>338</v>
      </c>
    </row>
    <row r="57" spans="1:38" ht="15.75" customHeight="1">
      <c r="A57" s="73"/>
      <c r="B57" s="24" t="s">
        <v>436</v>
      </c>
      <c r="C57" s="24"/>
      <c r="D57" s="24"/>
      <c r="E57" s="24"/>
      <c r="F57" s="24"/>
      <c r="G57" s="24"/>
      <c r="H57" s="24"/>
      <c r="AA57" s="158" t="s">
        <v>437</v>
      </c>
      <c r="AB57" s="158" t="s">
        <v>4886</v>
      </c>
      <c r="AC57" s="158">
        <f>IF('CDS-B'!$E$18&lt;&gt;"",'CDS-B'!$E$18,"")</f>
        <v>0</v>
      </c>
      <c r="AD57" s="158" t="s">
        <v>331</v>
      </c>
      <c r="AE57" s="158" t="s">
        <v>332</v>
      </c>
      <c r="AF57" s="158" t="s">
        <v>174</v>
      </c>
      <c r="AG57" s="158" t="s">
        <v>334</v>
      </c>
      <c r="AH57" s="158" t="s">
        <v>346</v>
      </c>
      <c r="AI57" s="158" t="s">
        <v>174</v>
      </c>
      <c r="AJ57" s="158" t="s">
        <v>336</v>
      </c>
      <c r="AK57" s="158" t="s">
        <v>4881</v>
      </c>
      <c r="AL57" s="158" t="s">
        <v>338</v>
      </c>
    </row>
    <row r="58" spans="1:38" ht="13.5">
      <c r="A58" s="73"/>
      <c r="B58" s="24" t="s">
        <v>438</v>
      </c>
      <c r="C58" s="24"/>
      <c r="D58" s="24"/>
      <c r="E58" s="24"/>
      <c r="F58" s="24"/>
      <c r="G58" s="24"/>
      <c r="H58" s="24"/>
      <c r="AA58" s="158" t="s">
        <v>439</v>
      </c>
      <c r="AB58" s="158" t="s">
        <v>4882</v>
      </c>
      <c r="AC58" s="158">
        <f>IF('CDS-B'!$E$21&lt;&gt;"",'CDS-B'!$E$21,"")</f>
        <v>0</v>
      </c>
      <c r="AD58" s="158" t="s">
        <v>331</v>
      </c>
      <c r="AE58" s="158" t="s">
        <v>332</v>
      </c>
      <c r="AF58" s="158" t="s">
        <v>333</v>
      </c>
      <c r="AG58" s="158" t="s">
        <v>334</v>
      </c>
      <c r="AH58" s="158" t="s">
        <v>335</v>
      </c>
      <c r="AI58" s="158" t="s">
        <v>174</v>
      </c>
      <c r="AJ58" s="158" t="s">
        <v>352</v>
      </c>
      <c r="AK58" s="158" t="s">
        <v>4881</v>
      </c>
      <c r="AL58" s="158" t="s">
        <v>338</v>
      </c>
    </row>
    <row r="59" spans="1:38" ht="13.5">
      <c r="A59" s="73"/>
      <c r="B59" s="24" t="s">
        <v>440</v>
      </c>
      <c r="C59" s="24"/>
      <c r="D59" s="24"/>
      <c r="E59" s="24"/>
      <c r="F59" s="24"/>
      <c r="G59" s="24"/>
      <c r="H59" s="24"/>
      <c r="AA59" s="158" t="s">
        <v>441</v>
      </c>
      <c r="AB59" s="158" t="s">
        <v>4887</v>
      </c>
      <c r="AC59" s="158" t="str">
        <f>IF('CDS-B'!$E$22&lt;&gt;"",'CDS-B'!$E$22,"")</f>
        <v/>
      </c>
      <c r="AD59" s="158" t="s">
        <v>331</v>
      </c>
      <c r="AE59" s="158" t="s">
        <v>332</v>
      </c>
      <c r="AF59" s="158" t="s">
        <v>333</v>
      </c>
      <c r="AG59" s="158" t="s">
        <v>334</v>
      </c>
      <c r="AH59" s="158" t="s">
        <v>341</v>
      </c>
      <c r="AI59" s="158" t="s">
        <v>174</v>
      </c>
      <c r="AJ59" s="158" t="s">
        <v>352</v>
      </c>
      <c r="AK59" s="158" t="s">
        <v>4881</v>
      </c>
      <c r="AL59" s="158" t="s">
        <v>338</v>
      </c>
    </row>
    <row r="60" spans="1:38" ht="16.5" customHeight="1">
      <c r="A60" s="73"/>
      <c r="B60" s="24" t="s">
        <v>442</v>
      </c>
      <c r="C60" s="24"/>
      <c r="D60" s="24"/>
      <c r="E60" s="24"/>
      <c r="F60" s="24"/>
      <c r="G60" s="24"/>
      <c r="H60" s="24"/>
      <c r="AA60" s="158" t="s">
        <v>443</v>
      </c>
      <c r="AB60" s="158" t="s">
        <v>4883</v>
      </c>
      <c r="AC60" s="158">
        <f>IF('CDS-B'!$E$23&lt;&gt;"",'CDS-B'!$E$23,"")</f>
        <v>0</v>
      </c>
      <c r="AD60" s="158" t="s">
        <v>331</v>
      </c>
      <c r="AE60" s="158" t="s">
        <v>332</v>
      </c>
      <c r="AF60" s="158" t="s">
        <v>333</v>
      </c>
      <c r="AG60" s="158" t="s">
        <v>334</v>
      </c>
      <c r="AH60" s="158" t="s">
        <v>343</v>
      </c>
      <c r="AI60" s="158" t="s">
        <v>174</v>
      </c>
      <c r="AJ60" s="158" t="s">
        <v>352</v>
      </c>
      <c r="AK60" s="158" t="s">
        <v>4881</v>
      </c>
      <c r="AL60" s="158" t="s">
        <v>338</v>
      </c>
    </row>
    <row r="61" spans="1:38" ht="13.5">
      <c r="A61" s="73"/>
      <c r="B61" s="24" t="s">
        <v>444</v>
      </c>
      <c r="C61" s="24"/>
      <c r="D61" s="24"/>
      <c r="E61" s="24"/>
      <c r="F61" s="24"/>
      <c r="G61" s="24"/>
      <c r="H61" s="24"/>
      <c r="AA61" s="158" t="s">
        <v>445</v>
      </c>
      <c r="AB61" s="158" t="s">
        <v>4884</v>
      </c>
      <c r="AC61" s="158">
        <f>IF('CDS-B'!$E$24&lt;&gt;"",'CDS-B'!$E$24,"")</f>
        <v>0</v>
      </c>
      <c r="AD61" s="158" t="s">
        <v>331</v>
      </c>
      <c r="AE61" s="158" t="s">
        <v>332</v>
      </c>
      <c r="AF61" s="158" t="s">
        <v>333</v>
      </c>
      <c r="AG61" s="158" t="s">
        <v>334</v>
      </c>
      <c r="AH61" s="158" t="s">
        <v>346</v>
      </c>
      <c r="AI61" s="158" t="s">
        <v>174</v>
      </c>
      <c r="AJ61" s="158" t="s">
        <v>352</v>
      </c>
      <c r="AK61" s="158" t="s">
        <v>4881</v>
      </c>
      <c r="AL61" s="158" t="s">
        <v>338</v>
      </c>
    </row>
    <row r="62" spans="1:38" ht="13.5">
      <c r="A62" s="73"/>
      <c r="B62" s="24" t="s">
        <v>446</v>
      </c>
      <c r="C62" s="24"/>
      <c r="D62" s="24"/>
      <c r="E62" s="24"/>
      <c r="F62" s="24"/>
      <c r="G62" s="24"/>
      <c r="H62" s="24"/>
      <c r="AA62" s="158" t="s">
        <v>447</v>
      </c>
      <c r="AB62" s="158" t="s">
        <v>4885</v>
      </c>
      <c r="AC62" s="158">
        <f>IF('CDS-B'!$E$25&lt;&gt;"",'CDS-B'!$E$25,"")</f>
        <v>0</v>
      </c>
      <c r="AD62" s="158" t="s">
        <v>331</v>
      </c>
      <c r="AE62" s="158" t="s">
        <v>332</v>
      </c>
      <c r="AF62" s="158" t="s">
        <v>349</v>
      </c>
      <c r="AG62" s="158" t="s">
        <v>334</v>
      </c>
      <c r="AH62" s="158" t="s">
        <v>361</v>
      </c>
      <c r="AI62" s="158" t="s">
        <v>174</v>
      </c>
      <c r="AJ62" s="158" t="s">
        <v>352</v>
      </c>
      <c r="AK62" s="158" t="s">
        <v>4881</v>
      </c>
      <c r="AL62" s="158" t="s">
        <v>338</v>
      </c>
    </row>
    <row r="63" spans="1:38" ht="13.5">
      <c r="A63" s="73"/>
      <c r="B63" s="24" t="s">
        <v>448</v>
      </c>
      <c r="C63" s="24"/>
      <c r="D63" s="24"/>
      <c r="E63" s="24"/>
      <c r="F63" s="24"/>
      <c r="G63" s="24"/>
      <c r="H63" s="24"/>
      <c r="AA63" s="158" t="s">
        <v>449</v>
      </c>
      <c r="AB63" s="158" t="s">
        <v>4888</v>
      </c>
      <c r="AC63" s="158">
        <f>IF('CDS-B'!$E$26&lt;&gt;"",'CDS-B'!$E$26,"")</f>
        <v>0</v>
      </c>
      <c r="AD63" s="158" t="s">
        <v>331</v>
      </c>
      <c r="AE63" s="158" t="s">
        <v>332</v>
      </c>
      <c r="AF63" s="158" t="s">
        <v>174</v>
      </c>
      <c r="AG63" s="158" t="s">
        <v>334</v>
      </c>
      <c r="AH63" s="158" t="s">
        <v>346</v>
      </c>
      <c r="AI63" s="158" t="s">
        <v>174</v>
      </c>
      <c r="AJ63" s="158" t="s">
        <v>352</v>
      </c>
      <c r="AK63" s="158" t="s">
        <v>4881</v>
      </c>
      <c r="AL63" s="158" t="s">
        <v>338</v>
      </c>
    </row>
    <row r="64" spans="1:38" ht="13.5">
      <c r="A64" s="73"/>
      <c r="B64" s="37" t="s">
        <v>450</v>
      </c>
      <c r="C64" s="38"/>
      <c r="D64" s="38"/>
      <c r="E64" s="38"/>
      <c r="F64" s="38"/>
      <c r="G64" s="38"/>
      <c r="H64" s="38"/>
      <c r="AA64" s="158" t="s">
        <v>451</v>
      </c>
      <c r="AB64" s="158" t="s">
        <v>4889</v>
      </c>
      <c r="AC64" s="158">
        <f>IF('CDS-B'!$E$29&lt;&gt;"",'CDS-B'!$E$29,"")</f>
        <v>0</v>
      </c>
      <c r="AD64" s="158" t="s">
        <v>331</v>
      </c>
      <c r="AE64" s="158" t="s">
        <v>332</v>
      </c>
      <c r="AF64" s="158" t="s">
        <v>174</v>
      </c>
      <c r="AG64" s="158" t="s">
        <v>334</v>
      </c>
      <c r="AH64" s="158" t="s">
        <v>366</v>
      </c>
      <c r="AI64" s="158" t="s">
        <v>174</v>
      </c>
      <c r="AJ64" s="158" t="s">
        <v>174</v>
      </c>
      <c r="AK64" s="158" t="s">
        <v>4881</v>
      </c>
      <c r="AL64" s="158" t="s">
        <v>338</v>
      </c>
    </row>
    <row r="65" spans="1:38" ht="13.5">
      <c r="A65" s="73"/>
      <c r="B65" s="386" t="s">
        <v>452</v>
      </c>
      <c r="C65" s="387"/>
      <c r="D65" s="387"/>
      <c r="E65" s="387"/>
      <c r="F65" s="387"/>
      <c r="G65" s="387"/>
      <c r="H65" s="387"/>
      <c r="AA65" s="158" t="s">
        <v>453</v>
      </c>
      <c r="AB65" s="158" t="s">
        <v>4890</v>
      </c>
      <c r="AC65" s="158">
        <f>IF('CDS-B'!$E$32&lt;&gt;"",'CDS-B'!$E$32,"")</f>
        <v>0</v>
      </c>
      <c r="AD65" s="158" t="s">
        <v>331</v>
      </c>
      <c r="AE65" s="158" t="s">
        <v>332</v>
      </c>
      <c r="AF65" s="158" t="s">
        <v>333</v>
      </c>
      <c r="AG65" s="158" t="s">
        <v>369</v>
      </c>
      <c r="AH65" s="158" t="s">
        <v>370</v>
      </c>
      <c r="AI65" s="158" t="s">
        <v>174</v>
      </c>
      <c r="AJ65" s="158" t="s">
        <v>336</v>
      </c>
      <c r="AK65" s="158" t="s">
        <v>4881</v>
      </c>
      <c r="AL65" s="158" t="s">
        <v>338</v>
      </c>
    </row>
    <row r="66" spans="1:38" ht="13.5">
      <c r="A66" s="73"/>
      <c r="B66" s="388" t="s">
        <v>454</v>
      </c>
      <c r="C66" s="388"/>
      <c r="D66" s="388"/>
      <c r="E66" s="388"/>
      <c r="F66" s="388"/>
      <c r="G66" s="388"/>
      <c r="H66" s="388"/>
      <c r="AA66" s="158" t="s">
        <v>455</v>
      </c>
      <c r="AB66" s="158" t="s">
        <v>4883</v>
      </c>
      <c r="AC66" s="158">
        <f>IF('CDS-B'!$E$33&lt;&gt;"",'CDS-B'!$E$33,"")</f>
        <v>0</v>
      </c>
      <c r="AD66" s="158" t="s">
        <v>331</v>
      </c>
      <c r="AE66" s="158" t="s">
        <v>332</v>
      </c>
      <c r="AF66" s="158" t="s">
        <v>333</v>
      </c>
      <c r="AG66" s="158" t="s">
        <v>369</v>
      </c>
      <c r="AH66" s="158" t="s">
        <v>343</v>
      </c>
      <c r="AI66" s="158" t="s">
        <v>174</v>
      </c>
      <c r="AJ66" s="158" t="s">
        <v>336</v>
      </c>
      <c r="AK66" s="158" t="s">
        <v>4881</v>
      </c>
      <c r="AL66" s="158" t="s">
        <v>338</v>
      </c>
    </row>
    <row r="67" spans="1:38" ht="13.5">
      <c r="A67" s="73"/>
      <c r="B67" s="39" t="s">
        <v>456</v>
      </c>
      <c r="C67" s="40"/>
      <c r="D67" s="40"/>
      <c r="E67" s="40"/>
      <c r="F67" s="40"/>
      <c r="G67" s="40"/>
      <c r="H67" s="40"/>
      <c r="AA67" s="158" t="s">
        <v>457</v>
      </c>
      <c r="AB67" s="158" t="s">
        <v>4891</v>
      </c>
      <c r="AC67" s="158">
        <f>IF('CDS-B'!$E$34&lt;&gt;"",'CDS-B'!$E$34,"")</f>
        <v>0</v>
      </c>
      <c r="AD67" s="158" t="s">
        <v>331</v>
      </c>
      <c r="AE67" s="158" t="s">
        <v>332</v>
      </c>
      <c r="AF67" s="158" t="s">
        <v>349</v>
      </c>
      <c r="AG67" s="158" t="s">
        <v>369</v>
      </c>
      <c r="AH67" s="158" t="s">
        <v>343</v>
      </c>
      <c r="AI67" s="158" t="s">
        <v>174</v>
      </c>
      <c r="AJ67" s="158" t="s">
        <v>336</v>
      </c>
      <c r="AK67" s="158" t="s">
        <v>4881</v>
      </c>
      <c r="AL67" s="158" t="s">
        <v>338</v>
      </c>
    </row>
    <row r="68" spans="1:38" ht="13.5">
      <c r="A68" s="73"/>
      <c r="B68" s="39" t="s">
        <v>458</v>
      </c>
      <c r="C68" s="40"/>
      <c r="D68" s="40"/>
      <c r="E68" s="40"/>
      <c r="F68" s="40"/>
      <c r="G68" s="40"/>
      <c r="H68" s="40"/>
      <c r="AA68" s="158" t="s">
        <v>459</v>
      </c>
      <c r="AB68" s="158" t="s">
        <v>4892</v>
      </c>
      <c r="AC68" s="158">
        <f>IF('CDS-B'!$E$35&lt;&gt;"",'CDS-B'!$E$35,"")</f>
        <v>0</v>
      </c>
      <c r="AD68" s="158" t="s">
        <v>331</v>
      </c>
      <c r="AE68" s="158" t="s">
        <v>174</v>
      </c>
      <c r="AF68" s="158" t="s">
        <v>376</v>
      </c>
      <c r="AG68" s="158" t="s">
        <v>369</v>
      </c>
      <c r="AH68" s="158" t="s">
        <v>346</v>
      </c>
      <c r="AI68" s="158" t="s">
        <v>174</v>
      </c>
      <c r="AJ68" s="158" t="s">
        <v>336</v>
      </c>
      <c r="AK68" s="158" t="s">
        <v>4881</v>
      </c>
      <c r="AL68" s="158" t="s">
        <v>338</v>
      </c>
    </row>
    <row r="69" spans="1:38" ht="13.5">
      <c r="A69" s="73"/>
      <c r="B69" s="24" t="s">
        <v>460</v>
      </c>
      <c r="C69" s="41"/>
      <c r="D69" s="41"/>
      <c r="E69" s="41"/>
      <c r="F69" s="41"/>
      <c r="G69" s="41"/>
      <c r="H69" s="41"/>
      <c r="AA69" s="158" t="s">
        <v>461</v>
      </c>
      <c r="AB69" s="158" t="s">
        <v>4890</v>
      </c>
      <c r="AC69" s="158">
        <f>IF('CDS-B'!$E$38&lt;&gt;"",'CDS-B'!$E$38,"")</f>
        <v>0</v>
      </c>
      <c r="AD69" s="158" t="s">
        <v>331</v>
      </c>
      <c r="AE69" s="158" t="s">
        <v>332</v>
      </c>
      <c r="AF69" s="158" t="s">
        <v>333</v>
      </c>
      <c r="AG69" s="158" t="s">
        <v>369</v>
      </c>
      <c r="AH69" s="158" t="s">
        <v>370</v>
      </c>
      <c r="AI69" s="158" t="s">
        <v>174</v>
      </c>
      <c r="AJ69" s="158" t="s">
        <v>352</v>
      </c>
      <c r="AK69" s="158" t="s">
        <v>4881</v>
      </c>
      <c r="AL69" s="158" t="s">
        <v>338</v>
      </c>
    </row>
    <row r="70" spans="1:38" ht="63" customHeight="1">
      <c r="A70" s="73"/>
      <c r="B70" s="362" t="s">
        <v>462</v>
      </c>
      <c r="C70" s="362"/>
      <c r="D70" s="362"/>
      <c r="E70" s="362"/>
      <c r="F70" s="362"/>
      <c r="AA70" s="158" t="s">
        <v>463</v>
      </c>
      <c r="AB70" s="158" t="s">
        <v>4883</v>
      </c>
      <c r="AC70" s="158">
        <f>IF('CDS-B'!$E$39&lt;&gt;"",'CDS-B'!$E$39,"")</f>
        <v>0</v>
      </c>
      <c r="AD70" s="158" t="s">
        <v>331</v>
      </c>
      <c r="AE70" s="158" t="s">
        <v>332</v>
      </c>
      <c r="AF70" s="158" t="s">
        <v>333</v>
      </c>
      <c r="AG70" s="158" t="s">
        <v>369</v>
      </c>
      <c r="AH70" s="158" t="s">
        <v>343</v>
      </c>
      <c r="AI70" s="158" t="s">
        <v>174</v>
      </c>
      <c r="AJ70" s="158" t="s">
        <v>352</v>
      </c>
      <c r="AK70" s="158" t="s">
        <v>4881</v>
      </c>
      <c r="AL70" s="158" t="s">
        <v>338</v>
      </c>
    </row>
    <row r="71" spans="1:38" ht="51.6" customHeight="1">
      <c r="A71" s="73"/>
      <c r="B71" s="379"/>
      <c r="C71" s="373"/>
      <c r="D71" s="44" t="s">
        <v>464</v>
      </c>
      <c r="E71" s="44" t="s">
        <v>465</v>
      </c>
      <c r="F71" s="44" t="s">
        <v>466</v>
      </c>
      <c r="AA71" s="158" t="s">
        <v>467</v>
      </c>
      <c r="AB71" s="158" t="s">
        <v>4891</v>
      </c>
      <c r="AC71" s="158">
        <f>IF('CDS-B'!$E$40&lt;&gt;"",'CDS-B'!$E$40,"")</f>
        <v>0</v>
      </c>
      <c r="AD71" s="158" t="s">
        <v>331</v>
      </c>
      <c r="AE71" s="158" t="s">
        <v>332</v>
      </c>
      <c r="AF71" s="158" t="s">
        <v>349</v>
      </c>
      <c r="AG71" s="158" t="s">
        <v>369</v>
      </c>
      <c r="AH71" s="158" t="s">
        <v>343</v>
      </c>
      <c r="AI71" s="158" t="s">
        <v>174</v>
      </c>
      <c r="AJ71" s="158" t="s">
        <v>352</v>
      </c>
      <c r="AK71" s="158" t="s">
        <v>4881</v>
      </c>
      <c r="AL71" s="158" t="s">
        <v>338</v>
      </c>
    </row>
    <row r="72" spans="1:38" ht="12.75" customHeight="1">
      <c r="A72" s="73"/>
      <c r="B72" s="380" t="s">
        <v>468</v>
      </c>
      <c r="C72" s="373"/>
      <c r="D72" s="237">
        <v>69</v>
      </c>
      <c r="E72" s="237">
        <v>248</v>
      </c>
      <c r="F72" s="237">
        <v>253</v>
      </c>
      <c r="AA72" s="158" t="s">
        <v>469</v>
      </c>
      <c r="AB72" s="158" t="s">
        <v>4893</v>
      </c>
      <c r="AC72" s="158">
        <f>IF('CDS-B'!$E$41&lt;&gt;"",'CDS-B'!$E$41,"")</f>
        <v>0</v>
      </c>
      <c r="AD72" s="158" t="s">
        <v>331</v>
      </c>
      <c r="AE72" s="158" t="s">
        <v>332</v>
      </c>
      <c r="AF72" s="158" t="s">
        <v>174</v>
      </c>
      <c r="AG72" s="158" t="s">
        <v>369</v>
      </c>
      <c r="AH72" s="158" t="s">
        <v>346</v>
      </c>
      <c r="AI72" s="158" t="s">
        <v>174</v>
      </c>
      <c r="AJ72" s="158" t="s">
        <v>352</v>
      </c>
      <c r="AK72" s="158" t="s">
        <v>4881</v>
      </c>
      <c r="AL72" s="158" t="s">
        <v>338</v>
      </c>
    </row>
    <row r="73" spans="1:38" ht="12.75" customHeight="1">
      <c r="A73" s="73"/>
      <c r="B73" s="381" t="s">
        <v>470</v>
      </c>
      <c r="C73" s="373"/>
      <c r="D73" s="237">
        <v>82</v>
      </c>
      <c r="E73" s="237">
        <v>379</v>
      </c>
      <c r="F73" s="237">
        <v>383</v>
      </c>
      <c r="AA73" s="158" t="s">
        <v>471</v>
      </c>
      <c r="AB73" s="158" t="s">
        <v>4894</v>
      </c>
      <c r="AC73" s="158" t="str">
        <f>IF('CDS-B'!$E$4&lt;&gt;"",'CDS-B'!$E$44,"")</f>
        <v/>
      </c>
      <c r="AD73" s="158" t="s">
        <v>331</v>
      </c>
      <c r="AE73" s="158" t="s">
        <v>332</v>
      </c>
      <c r="AF73" s="158" t="s">
        <v>174</v>
      </c>
      <c r="AG73" s="158" t="s">
        <v>369</v>
      </c>
      <c r="AH73" s="158" t="s">
        <v>346</v>
      </c>
      <c r="AI73" s="158" t="s">
        <v>174</v>
      </c>
      <c r="AJ73" s="158" t="s">
        <v>174</v>
      </c>
      <c r="AK73" s="158" t="s">
        <v>4881</v>
      </c>
      <c r="AL73" s="158" t="s">
        <v>338</v>
      </c>
    </row>
    <row r="74" spans="1:38" ht="12.75" customHeight="1">
      <c r="A74" s="73"/>
      <c r="B74" s="380" t="s">
        <v>472</v>
      </c>
      <c r="C74" s="373"/>
      <c r="D74" s="237">
        <v>178</v>
      </c>
      <c r="E74" s="237">
        <v>557</v>
      </c>
      <c r="F74" s="237">
        <v>560</v>
      </c>
      <c r="AA74" s="158" t="s">
        <v>473</v>
      </c>
      <c r="AB74" s="158" t="s">
        <v>4895</v>
      </c>
      <c r="AC74" s="158">
        <f>IF('CDS-B'!$E$47&lt;&gt;"",'CDS-B'!$E$47,"")</f>
        <v>0</v>
      </c>
      <c r="AD74" s="158" t="s">
        <v>331</v>
      </c>
      <c r="AE74" s="158" t="s">
        <v>332</v>
      </c>
      <c r="AF74" s="158" t="s">
        <v>174</v>
      </c>
      <c r="AG74" s="158" t="s">
        <v>384</v>
      </c>
      <c r="AH74" s="158" t="s">
        <v>346</v>
      </c>
      <c r="AI74" s="158" t="s">
        <v>174</v>
      </c>
      <c r="AJ74" s="158" t="s">
        <v>336</v>
      </c>
      <c r="AK74" s="158" t="s">
        <v>4881</v>
      </c>
      <c r="AL74" s="158" t="s">
        <v>338</v>
      </c>
    </row>
    <row r="75" spans="1:38" ht="12.75" customHeight="1">
      <c r="A75" s="73"/>
      <c r="B75" s="380" t="s">
        <v>474</v>
      </c>
      <c r="C75" s="373"/>
      <c r="D75" s="237">
        <v>898</v>
      </c>
      <c r="E75" s="237">
        <v>4496</v>
      </c>
      <c r="F75" s="237">
        <v>4596</v>
      </c>
      <c r="AA75" s="158" t="s">
        <v>475</v>
      </c>
      <c r="AB75" s="158" t="s">
        <v>4966</v>
      </c>
      <c r="AC75" s="158">
        <f>IF('CDS-B'!$E$48&lt;&gt;"",'CDS-B'!$E$48,"")</f>
        <v>0</v>
      </c>
      <c r="AD75" s="158" t="s">
        <v>331</v>
      </c>
      <c r="AE75" s="158" t="s">
        <v>332</v>
      </c>
      <c r="AF75" s="158" t="s">
        <v>174</v>
      </c>
      <c r="AG75" s="158" t="s">
        <v>384</v>
      </c>
      <c r="AH75" s="158" t="s">
        <v>346</v>
      </c>
      <c r="AI75" s="158" t="s">
        <v>174</v>
      </c>
      <c r="AJ75" s="158" t="s">
        <v>352</v>
      </c>
      <c r="AK75" s="158" t="s">
        <v>4881</v>
      </c>
      <c r="AL75" s="158" t="s">
        <v>338</v>
      </c>
    </row>
    <row r="76" spans="1:38" ht="15" customHeight="1">
      <c r="A76" s="73"/>
      <c r="B76" s="380" t="s">
        <v>476</v>
      </c>
      <c r="C76" s="373"/>
      <c r="D76" s="237">
        <v>7</v>
      </c>
      <c r="E76" s="237">
        <v>19</v>
      </c>
      <c r="F76" s="237">
        <v>19</v>
      </c>
      <c r="AA76" s="158" t="s">
        <v>477</v>
      </c>
      <c r="AB76" s="158" t="s">
        <v>4896</v>
      </c>
      <c r="AC76" s="158">
        <f>IF('CDS-B'!$E$49&lt;&gt;"",'CDS-B'!$E$49,"")</f>
        <v>0</v>
      </c>
      <c r="AD76" s="158" t="s">
        <v>331</v>
      </c>
      <c r="AE76" s="158" t="s">
        <v>332</v>
      </c>
      <c r="AF76" s="158" t="s">
        <v>174</v>
      </c>
      <c r="AG76" s="158" t="s">
        <v>384</v>
      </c>
      <c r="AH76" s="158" t="s">
        <v>346</v>
      </c>
      <c r="AI76" s="158" t="s">
        <v>174</v>
      </c>
      <c r="AJ76" s="158" t="s">
        <v>174</v>
      </c>
      <c r="AK76" s="158" t="s">
        <v>4881</v>
      </c>
      <c r="AL76" s="158" t="s">
        <v>338</v>
      </c>
    </row>
    <row r="77" spans="1:38" ht="12.75" customHeight="1">
      <c r="A77" s="73"/>
      <c r="B77" s="380" t="s">
        <v>478</v>
      </c>
      <c r="C77" s="373"/>
      <c r="D77" s="237">
        <v>15</v>
      </c>
      <c r="E77" s="237">
        <v>74</v>
      </c>
      <c r="F77" s="237">
        <v>76</v>
      </c>
      <c r="AA77" s="158" t="s">
        <v>479</v>
      </c>
      <c r="AB77" s="158" t="s">
        <v>423</v>
      </c>
      <c r="AC77" s="158">
        <f>IF('CDS-B'!$C$51&lt;&gt;"",'CDS-B'!$C$51,"")</f>
        <v>6280</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80" t="s">
        <v>480</v>
      </c>
      <c r="C78" s="373"/>
      <c r="D78" s="237">
        <v>0</v>
      </c>
      <c r="E78" s="237">
        <v>1</v>
      </c>
      <c r="F78" s="237">
        <v>1</v>
      </c>
      <c r="AA78" s="158" t="s">
        <v>481</v>
      </c>
      <c r="AB78" s="158" t="s">
        <v>425</v>
      </c>
      <c r="AC78" s="158">
        <f>IF('CDS-B'!$C$52&lt;&gt;"",'CDS-B'!$C$52,"")</f>
        <v>626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80" t="s">
        <v>482</v>
      </c>
      <c r="C79" s="373"/>
      <c r="D79" s="237">
        <v>65</v>
      </c>
      <c r="E79" s="237">
        <v>254</v>
      </c>
      <c r="F79" s="237">
        <v>255</v>
      </c>
      <c r="AA79" s="158" t="s">
        <v>483</v>
      </c>
      <c r="AB79" s="158" t="s">
        <v>484</v>
      </c>
      <c r="AC79" s="158">
        <f>IF('CDS-B'!$C$53&lt;&gt;"",'CDS-B'!$C$53,"")</f>
        <v>6906</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80" t="s">
        <v>485</v>
      </c>
      <c r="C80" s="373"/>
      <c r="D80" s="237">
        <v>22</v>
      </c>
      <c r="E80" s="237">
        <v>94</v>
      </c>
      <c r="F80" s="237">
        <v>145</v>
      </c>
      <c r="AA80" s="158" t="s">
        <v>486</v>
      </c>
      <c r="AB80" s="158" t="s">
        <v>468</v>
      </c>
      <c r="AC80" s="158">
        <f>IF('CDS-B'!$D$72&lt;&gt;"",'CDS-B'!$D$72,"")</f>
        <v>69</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82" t="s">
        <v>488</v>
      </c>
      <c r="C81" s="373"/>
      <c r="D81" s="239">
        <f>SUM($D$72:$D$80)</f>
        <v>1336</v>
      </c>
      <c r="E81" s="239">
        <f>SUM($E$72:$E$80)</f>
        <v>6122</v>
      </c>
      <c r="F81" s="239">
        <f>SUM($F$72:$F$80)</f>
        <v>6288</v>
      </c>
      <c r="AA81" s="158" t="s">
        <v>489</v>
      </c>
      <c r="AB81" s="158" t="s">
        <v>470</v>
      </c>
      <c r="AC81" s="158">
        <f>IF('CDS-B'!$D$73&lt;&gt;"",'CDS-B'!$D$73,"")</f>
        <v>82</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178</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898</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7</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338">
        <v>13</v>
      </c>
      <c r="G85" s="94"/>
      <c r="H85" s="94"/>
      <c r="AA85" s="158" t="s">
        <v>498</v>
      </c>
      <c r="AB85" s="158" t="s">
        <v>478</v>
      </c>
      <c r="AC85" s="158">
        <f>IF('CDS-B'!$D$77&lt;&gt;"",'CDS-B'!$D$77,"")</f>
        <v>15</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338"/>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338">
        <v>1162</v>
      </c>
      <c r="G87" s="94"/>
      <c r="H87" s="94"/>
      <c r="AA87" s="158" t="s">
        <v>502</v>
      </c>
      <c r="AB87" s="158" t="s">
        <v>482</v>
      </c>
      <c r="AC87" s="158">
        <f>IF('CDS-B'!$D$79&lt;&gt;"",'CDS-B'!$D$79,"")</f>
        <v>65</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338">
        <v>11</v>
      </c>
      <c r="G88" s="94"/>
      <c r="H88" s="94"/>
      <c r="AA88" s="158" t="s">
        <v>504</v>
      </c>
      <c r="AB88" s="158" t="s">
        <v>485</v>
      </c>
      <c r="AC88" s="158">
        <f>IF('CDS-B'!$D$80&lt;&gt;"",'CDS-B'!$D$80,"")</f>
        <v>22</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338">
        <v>268</v>
      </c>
      <c r="G89" s="94"/>
      <c r="H89" s="94"/>
      <c r="AA89" s="158" t="s">
        <v>506</v>
      </c>
      <c r="AB89" s="158" t="s">
        <v>488</v>
      </c>
      <c r="AC89" s="158">
        <f>IF('CDS-B'!$D$81&lt;&gt;"",'CDS-B'!$D$81,"")</f>
        <v>1336</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338">
        <v>36</v>
      </c>
      <c r="G90" s="94"/>
      <c r="H90" s="94"/>
      <c r="AA90" s="158" t="s">
        <v>508</v>
      </c>
      <c r="AB90" s="158" t="s">
        <v>468</v>
      </c>
      <c r="AC90" s="158">
        <f>IF('CDS-B'!$E$72&lt;&gt;"",'CDS-B'!$E$72,"")</f>
        <v>248</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338"/>
      <c r="G91" s="94"/>
      <c r="H91" s="94"/>
      <c r="AA91" s="158" t="s">
        <v>510</v>
      </c>
      <c r="AB91" s="158" t="s">
        <v>470</v>
      </c>
      <c r="AC91" s="158">
        <f>IF('CDS-B'!$E$73&lt;&gt;"",'CDS-B'!$E$73,"")</f>
        <v>379</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2</v>
      </c>
      <c r="G92" s="94"/>
      <c r="H92" s="94"/>
      <c r="AA92" s="158" t="s">
        <v>512</v>
      </c>
      <c r="AB92" s="158" t="s">
        <v>472</v>
      </c>
      <c r="AC92" s="158">
        <f>IF('CDS-B'!$E$74&lt;&gt;"",'CDS-B'!$E$74,"")</f>
        <v>557</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4496</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19</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1" t="s">
        <v>517</v>
      </c>
      <c r="C95" s="371"/>
      <c r="D95" s="371"/>
      <c r="E95" s="371"/>
      <c r="F95" s="371"/>
      <c r="G95" s="371"/>
      <c r="H95" s="371"/>
      <c r="I95" s="24"/>
      <c r="J95" s="24"/>
      <c r="K95" s="24"/>
      <c r="L95" s="24"/>
      <c r="M95" s="24"/>
      <c r="N95" s="24"/>
      <c r="O95" s="24"/>
      <c r="P95" s="24"/>
      <c r="Q95" s="24"/>
      <c r="R95" s="24"/>
      <c r="S95" s="24"/>
      <c r="T95" s="24"/>
      <c r="U95" s="24"/>
      <c r="V95" s="24"/>
      <c r="W95" s="24"/>
      <c r="X95" s="24"/>
      <c r="Y95" s="24"/>
      <c r="AA95" s="158" t="s">
        <v>518</v>
      </c>
      <c r="AB95" s="158" t="s">
        <v>478</v>
      </c>
      <c r="AC95" s="158">
        <f>IF('CDS-B'!$E$77&lt;&gt;"",'CDS-B'!$E$77,"")</f>
        <v>74</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1" t="s">
        <v>3822</v>
      </c>
      <c r="C96" s="371"/>
      <c r="D96" s="371"/>
      <c r="E96" s="371"/>
      <c r="F96" s="371"/>
      <c r="G96" s="371"/>
      <c r="H96" s="371"/>
      <c r="I96" s="24"/>
      <c r="J96" s="24"/>
      <c r="K96" s="24"/>
      <c r="L96" s="24"/>
      <c r="M96" s="24"/>
      <c r="N96" s="24"/>
      <c r="O96" s="24"/>
      <c r="P96" s="24"/>
      <c r="Q96" s="24"/>
      <c r="R96" s="24"/>
      <c r="S96" s="24"/>
      <c r="T96" s="24"/>
      <c r="U96" s="24"/>
      <c r="V96" s="24"/>
      <c r="W96" s="24"/>
      <c r="X96" s="24"/>
      <c r="Y96" s="24"/>
      <c r="AA96" s="158" t="s">
        <v>519</v>
      </c>
      <c r="AB96" s="158" t="s">
        <v>480</v>
      </c>
      <c r="AC96" s="158">
        <f>IF('CDS-B'!$E$78&lt;&gt;"",'CDS-B'!$E$78,"")</f>
        <v>1</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1" t="s">
        <v>520</v>
      </c>
      <c r="C97" s="371"/>
      <c r="D97" s="371"/>
      <c r="E97" s="371"/>
      <c r="F97" s="371"/>
      <c r="G97" s="371"/>
      <c r="H97" s="371"/>
      <c r="I97" s="371"/>
      <c r="J97" s="371"/>
      <c r="K97" s="371"/>
      <c r="L97" s="371"/>
      <c r="M97" s="371"/>
      <c r="N97" s="371"/>
      <c r="O97" s="371"/>
      <c r="P97" s="371"/>
      <c r="Q97" s="371"/>
      <c r="R97" s="371"/>
      <c r="S97" s="371"/>
      <c r="T97" s="371"/>
      <c r="U97" s="371"/>
      <c r="V97" s="371"/>
      <c r="W97" s="371"/>
      <c r="X97" s="371"/>
      <c r="Y97" s="371"/>
      <c r="AA97" s="159" t="s">
        <v>521</v>
      </c>
      <c r="AB97" s="159" t="s">
        <v>482</v>
      </c>
      <c r="AC97" s="159">
        <f>IF('CDS-B'!$E$79&lt;&gt;"",'CDS-B'!$E$79,"")</f>
        <v>254</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71"/>
      <c r="C98" s="371"/>
      <c r="D98" s="371"/>
      <c r="E98" s="371"/>
      <c r="F98" s="371"/>
      <c r="G98" s="371"/>
      <c r="H98" s="371"/>
      <c r="I98" s="371"/>
      <c r="J98" s="371"/>
      <c r="K98" s="371"/>
      <c r="L98" s="371"/>
      <c r="M98" s="371"/>
      <c r="N98" s="371"/>
      <c r="O98" s="371"/>
      <c r="P98" s="371"/>
      <c r="Q98" s="371"/>
      <c r="R98" s="371"/>
      <c r="S98" s="371"/>
      <c r="T98" s="371"/>
      <c r="U98" s="371"/>
      <c r="V98" s="371"/>
      <c r="W98" s="371"/>
      <c r="X98" s="371"/>
      <c r="Y98" s="371"/>
      <c r="AA98" s="159" t="s">
        <v>522</v>
      </c>
      <c r="AB98" s="159" t="s">
        <v>485</v>
      </c>
      <c r="AC98" s="159">
        <f>IF('CDS-B'!$E$80&lt;&gt;"",'CDS-B'!$E$80,"")</f>
        <v>94</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71"/>
      <c r="C99" s="371"/>
      <c r="D99" s="371"/>
      <c r="E99" s="371"/>
      <c r="F99" s="371"/>
      <c r="G99" s="371"/>
      <c r="H99" s="371"/>
      <c r="I99" s="371"/>
      <c r="J99" s="371"/>
      <c r="K99" s="371"/>
      <c r="L99" s="371"/>
      <c r="M99" s="371"/>
      <c r="N99" s="371"/>
      <c r="O99" s="371"/>
      <c r="P99" s="371"/>
      <c r="Q99" s="371"/>
      <c r="R99" s="371"/>
      <c r="S99" s="371"/>
      <c r="T99" s="371"/>
      <c r="U99" s="371"/>
      <c r="V99" s="371"/>
      <c r="W99" s="371"/>
      <c r="X99" s="371"/>
      <c r="Y99" s="371"/>
      <c r="AA99" s="159" t="s">
        <v>523</v>
      </c>
      <c r="AB99" s="159" t="s">
        <v>488</v>
      </c>
      <c r="AC99" s="159">
        <f>IF('CDS-B'!$E$81&lt;&gt;"",'CDS-B'!$E$81,"")</f>
        <v>6122</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5" t="s">
        <v>524</v>
      </c>
      <c r="C100" s="367"/>
      <c r="D100" s="367"/>
      <c r="E100" s="367"/>
      <c r="F100" s="367"/>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253</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1" t="s">
        <v>526</v>
      </c>
      <c r="C101" s="367"/>
      <c r="D101" s="367"/>
      <c r="E101" s="367"/>
      <c r="F101" s="367"/>
      <c r="G101" s="367"/>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383</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6" t="s">
        <v>528</v>
      </c>
      <c r="C102" s="377"/>
      <c r="D102" s="377"/>
      <c r="E102" s="377"/>
      <c r="F102" s="377"/>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560</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8"/>
      <c r="C103" s="370" t="s">
        <v>530</v>
      </c>
      <c r="D103" s="370" t="s">
        <v>531</v>
      </c>
      <c r="E103" s="370" t="s">
        <v>532</v>
      </c>
      <c r="F103" s="370" t="s">
        <v>3741</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4596</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69"/>
      <c r="C104" s="369"/>
      <c r="D104" s="369"/>
      <c r="E104" s="369"/>
      <c r="F104" s="369"/>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19</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551</v>
      </c>
      <c r="D105" s="31">
        <v>277</v>
      </c>
      <c r="E105" s="31">
        <v>630</v>
      </c>
      <c r="F105" s="31">
        <f>SUM($C$105:$E$105)</f>
        <v>1458</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1</v>
      </c>
      <c r="F106" s="31">
        <f>SUM($C$106:$E$106)</f>
        <v>1</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1</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551</v>
      </c>
      <c r="D107" s="31">
        <f>($D$105-$D$106)</f>
        <v>277</v>
      </c>
      <c r="E107" s="31">
        <f>($E$105-$E$106)</f>
        <v>629</v>
      </c>
      <c r="F107" s="31">
        <f>SUM($C$107:$E$107)</f>
        <v>1457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255</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74</v>
      </c>
      <c r="D108" s="31">
        <v>57</v>
      </c>
      <c r="E108" s="31">
        <v>188</v>
      </c>
      <c r="F108" s="31">
        <f>SUM($C$108:$E$108)</f>
        <v>319</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145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102</v>
      </c>
      <c r="D109" s="31">
        <v>68</v>
      </c>
      <c r="E109" s="31">
        <v>164</v>
      </c>
      <c r="F109" s="31">
        <f>SUM($C$109:$E$109)</f>
        <v>334</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6288</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32</v>
      </c>
      <c r="D110" s="31">
        <v>14</v>
      </c>
      <c r="E110" s="31">
        <v>39</v>
      </c>
      <c r="F110" s="31">
        <f>SUM($C$110:$E$110)</f>
        <v>85</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13</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f>SUM(C108:C110)</f>
        <v>208</v>
      </c>
      <c r="D111" s="31">
        <f t="shared" ref="D111:E111" si="0">SUM(D108:D110)</f>
        <v>139</v>
      </c>
      <c r="E111" s="31">
        <f t="shared" si="0"/>
        <v>391</v>
      </c>
      <c r="F111" s="31">
        <f>SUM($C$111:$E$111)</f>
        <v>738</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39">
        <f>$C$111/$C$107</f>
        <v>0.37749546279491836</v>
      </c>
      <c r="D112" s="339">
        <f>$D$111/$D$107</f>
        <v>0.50180505415162457</v>
      </c>
      <c r="E112" s="339">
        <f>$E$111/$E$107</f>
        <v>0.6216216216216216</v>
      </c>
      <c r="F112" s="339">
        <f>$F$111/$F$107</f>
        <v>0.50652024708304733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1162</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66" t="s">
        <v>560</v>
      </c>
      <c r="C114" s="367"/>
      <c r="D114" s="367"/>
      <c r="E114" s="367"/>
      <c r="F114" s="367"/>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268</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68"/>
      <c r="C115" s="370" t="s">
        <v>530</v>
      </c>
      <c r="D115" s="370" t="s">
        <v>531</v>
      </c>
      <c r="E115" s="370" t="s">
        <v>532</v>
      </c>
      <c r="F115" s="370" t="s">
        <v>3741</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36</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69"/>
      <c r="C116" s="369"/>
      <c r="D116" s="369"/>
      <c r="E116" s="369"/>
      <c r="F116" s="369"/>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t="str">
        <f>IF('CDS-B'!$C$91&lt;&gt;"",'CDS-B'!$C$91,"")</f>
        <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569</v>
      </c>
      <c r="D117" s="54">
        <v>351</v>
      </c>
      <c r="E117" s="54">
        <v>651</v>
      </c>
      <c r="F117" s="55">
        <f>SUM($C$117:$E$117)</f>
        <v>1571</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2</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1</v>
      </c>
      <c r="F118" s="55">
        <f>SUM($C$118:$E$118)</f>
        <v>2</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568</v>
      </c>
      <c r="D119" s="55">
        <f>($D$117-$D$118)</f>
        <v>351</v>
      </c>
      <c r="E119" s="55">
        <f>($E$117-$E$118)</f>
        <v>650</v>
      </c>
      <c r="F119" s="55">
        <f>SUM($C$119:$E$119)</f>
        <v>1569</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551</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68</v>
      </c>
      <c r="D120" s="54">
        <v>59</v>
      </c>
      <c r="E120" s="54">
        <v>178</v>
      </c>
      <c r="F120" s="55">
        <f>SUM($C$120:$E$120)</f>
        <v>305</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277</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104</v>
      </c>
      <c r="D121" s="54">
        <v>70</v>
      </c>
      <c r="E121" s="54">
        <v>172</v>
      </c>
      <c r="F121" s="55">
        <f>SUM($C$121:$E$121)</f>
        <v>346</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630</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46</v>
      </c>
      <c r="D122" s="54">
        <v>24</v>
      </c>
      <c r="E122" s="54">
        <v>36</v>
      </c>
      <c r="F122" s="55">
        <f>SUM($C$122:$E$122)</f>
        <v>106</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1458</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f>SUM(C120:C122)</f>
        <v>218</v>
      </c>
      <c r="D123" s="55">
        <f t="shared" ref="D123:E123" si="1">SUM(D120:D122)</f>
        <v>153</v>
      </c>
      <c r="E123" s="55">
        <f t="shared" si="1"/>
        <v>386</v>
      </c>
      <c r="F123" s="55">
        <f>SUM($C$123:$E$123)</f>
        <v>757</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81">
        <f>$C$123/$C$119</f>
        <v>0.38380281690140844</v>
      </c>
      <c r="D124" s="81">
        <f>$D$123/$D$119</f>
        <v>0.4358974358974359</v>
      </c>
      <c r="E124" s="81">
        <f>$E$123/$E$119</f>
        <v>0.5938461538461538</v>
      </c>
      <c r="F124" s="81">
        <f>$F$123/$F$119</f>
        <v>0.48247291268323772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1</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1" t="s">
        <v>587</v>
      </c>
      <c r="C126" s="371"/>
      <c r="D126" s="371"/>
      <c r="E126" s="371"/>
      <c r="F126" s="371"/>
      <c r="G126" s="371"/>
      <c r="H126" s="371"/>
      <c r="AA126" s="159" t="s">
        <v>588</v>
      </c>
      <c r="AB126" s="159" t="s">
        <v>580</v>
      </c>
      <c r="AC126" s="159">
        <f>IF('CDS-B'!$F$106&lt;&gt;"",'CDS-B'!$F$106,"")</f>
        <v>1</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72"/>
      <c r="C127" s="360"/>
      <c r="D127" s="360"/>
      <c r="E127" s="373"/>
      <c r="F127" s="84" t="s">
        <v>589</v>
      </c>
      <c r="G127" s="84" t="s">
        <v>590</v>
      </c>
      <c r="AA127" s="159" t="s">
        <v>591</v>
      </c>
      <c r="AB127" s="159" t="s">
        <v>530</v>
      </c>
      <c r="AC127" s="159">
        <f>IF('CDS-B'!$C$107&lt;&gt;"",'CDS-B'!$C$107,"")</f>
        <v>551</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59" t="s">
        <v>594</v>
      </c>
      <c r="C128" s="360"/>
      <c r="D128" s="360"/>
      <c r="E128" s="360"/>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277</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74" t="s">
        <v>597</v>
      </c>
      <c r="C129" s="360"/>
      <c r="D129" s="360"/>
      <c r="E129" s="360"/>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629</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59" t="s">
        <v>600</v>
      </c>
      <c r="C130" s="360"/>
      <c r="D130" s="360"/>
      <c r="E130" s="360"/>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1457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59" t="s">
        <v>603</v>
      </c>
      <c r="C131" s="360"/>
      <c r="D131" s="360"/>
      <c r="E131" s="360"/>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74</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59" t="s">
        <v>607</v>
      </c>
      <c r="C132" s="360"/>
      <c r="D132" s="360"/>
      <c r="E132" s="360"/>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57</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59" t="s">
        <v>610</v>
      </c>
      <c r="C133" s="360"/>
      <c r="D133" s="360"/>
      <c r="E133" s="360"/>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188</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59" t="s">
        <v>613</v>
      </c>
      <c r="C134" s="360"/>
      <c r="D134" s="360"/>
      <c r="E134" s="360"/>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319</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59" t="s">
        <v>616</v>
      </c>
      <c r="C135" s="360"/>
      <c r="D135" s="360"/>
      <c r="E135" s="360"/>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102</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59" t="s">
        <v>620</v>
      </c>
      <c r="C136" s="360"/>
      <c r="D136" s="360"/>
      <c r="E136" s="360"/>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68</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59" t="s">
        <v>623</v>
      </c>
      <c r="C137" s="360"/>
      <c r="D137" s="360"/>
      <c r="E137" s="360"/>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164</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334</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32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1" t="s">
        <v>627</v>
      </c>
      <c r="C140" s="361"/>
      <c r="D140" s="361"/>
      <c r="E140" s="361"/>
      <c r="F140" s="361"/>
      <c r="G140" s="361"/>
      <c r="H140" s="361"/>
      <c r="AA140" s="159" t="s">
        <v>630</v>
      </c>
      <c r="AB140" s="159" t="s">
        <v>531</v>
      </c>
      <c r="AC140" s="159">
        <f>IF('CDS-B'!$D$110&lt;&gt;"",'CDS-B'!$D$110,"")</f>
        <v>14</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1" t="s">
        <v>3823</v>
      </c>
      <c r="C141" s="361"/>
      <c r="D141" s="361"/>
      <c r="E141" s="361"/>
      <c r="F141" s="361"/>
      <c r="G141" s="361"/>
      <c r="H141" s="361"/>
      <c r="AA141" s="159" t="s">
        <v>632</v>
      </c>
      <c r="AB141" s="159" t="s">
        <v>532</v>
      </c>
      <c r="AC141" s="159">
        <f>IF('CDS-B'!$E$110&lt;&gt;"",'CDS-B'!$E$110,"")</f>
        <v>39</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62" t="s">
        <v>631</v>
      </c>
      <c r="C142" s="362"/>
      <c r="D142" s="362"/>
      <c r="E142" s="362"/>
      <c r="F142" s="362"/>
      <c r="G142" s="362"/>
      <c r="AA142" s="159" t="s">
        <v>634</v>
      </c>
      <c r="AB142" s="159" t="s">
        <v>580</v>
      </c>
      <c r="AC142" s="159">
        <f>IF('CDS-B'!$F$110&lt;&gt;"",'CDS-B'!$F$110,"")</f>
        <v>85</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63" t="s">
        <v>3739</v>
      </c>
      <c r="C143" s="363"/>
      <c r="D143" s="363"/>
      <c r="E143" s="363"/>
      <c r="F143" s="364"/>
      <c r="G143" s="57">
        <v>1365</v>
      </c>
      <c r="AA143" s="159" t="s">
        <v>635</v>
      </c>
      <c r="AB143" s="159" t="s">
        <v>530</v>
      </c>
      <c r="AC143" s="159">
        <f>IF('CDS-B'!$C$111&lt;&gt;"",'CDS-B'!$C$111,"")</f>
        <v>208</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139</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65" t="s">
        <v>4957</v>
      </c>
      <c r="C145" s="365"/>
      <c r="D145" s="365"/>
      <c r="E145" s="365"/>
      <c r="F145" s="365"/>
      <c r="G145" s="68">
        <v>1062</v>
      </c>
      <c r="AA145" s="159" t="s">
        <v>638</v>
      </c>
      <c r="AB145" s="159" t="s">
        <v>532</v>
      </c>
      <c r="AC145" s="159">
        <f>IF('CDS-B'!$E$111&lt;&gt;"",'CDS-B'!$E$111,"")</f>
        <v>391</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738</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58" t="s">
        <v>4958</v>
      </c>
      <c r="C147" s="358"/>
      <c r="D147" s="358"/>
      <c r="E147" s="358"/>
      <c r="F147" s="358"/>
      <c r="G147" s="245">
        <f>G145/G143</f>
        <v>0.77802197802197803</v>
      </c>
      <c r="AA147" s="159" t="s">
        <v>640</v>
      </c>
      <c r="AB147" s="159" t="s">
        <v>530</v>
      </c>
      <c r="AC147" s="159">
        <f>IF('CDS-B'!$C$112&lt;&gt;"",'CDS-B'!$C$112,"")</f>
        <v>0.37749546279491836</v>
      </c>
      <c r="AD147" s="159" t="s">
        <v>331</v>
      </c>
      <c r="AE147" s="159" t="s">
        <v>570</v>
      </c>
      <c r="AF147" s="159" t="s">
        <v>571</v>
      </c>
      <c r="AG147" s="159" t="s">
        <v>641</v>
      </c>
      <c r="AH147" s="159" t="s">
        <v>573</v>
      </c>
      <c r="AI147" s="159" t="s">
        <v>174</v>
      </c>
      <c r="AJ147" s="159" t="s">
        <v>174</v>
      </c>
      <c r="AK147" s="159" t="s">
        <v>174</v>
      </c>
      <c r="AL147" s="159" t="s">
        <v>3827</v>
      </c>
    </row>
    <row r="148" spans="1:38" ht="12.75" customHeight="1">
      <c r="A148" s="39"/>
      <c r="AA148" s="159" t="s">
        <v>642</v>
      </c>
      <c r="AB148" s="159" t="s">
        <v>531</v>
      </c>
      <c r="AC148" s="159">
        <f>IF('CDS-B'!$D$112&lt;&gt;"",'CDS-B'!$D$112,"")</f>
        <v>0.50180505415162457</v>
      </c>
      <c r="AD148" s="159" t="s">
        <v>331</v>
      </c>
      <c r="AE148" s="159" t="s">
        <v>570</v>
      </c>
      <c r="AF148" s="159" t="s">
        <v>571</v>
      </c>
      <c r="AG148" s="159" t="s">
        <v>641</v>
      </c>
      <c r="AH148" s="159" t="s">
        <v>573</v>
      </c>
      <c r="AI148" s="159" t="s">
        <v>174</v>
      </c>
      <c r="AJ148" s="159" t="s">
        <v>174</v>
      </c>
      <c r="AK148" s="159" t="s">
        <v>174</v>
      </c>
      <c r="AL148" s="159" t="s">
        <v>3827</v>
      </c>
    </row>
    <row r="149" spans="1:38" ht="12.75" customHeight="1">
      <c r="A149" s="39"/>
      <c r="AA149" s="159" t="s">
        <v>643</v>
      </c>
      <c r="AB149" s="159" t="s">
        <v>532</v>
      </c>
      <c r="AC149" s="159">
        <f>IF('CDS-B'!$E$112&lt;&gt;"",'CDS-B'!$E$112,"")</f>
        <v>0.6216216216216216</v>
      </c>
      <c r="AD149" s="159" t="s">
        <v>331</v>
      </c>
      <c r="AE149" s="159" t="s">
        <v>570</v>
      </c>
      <c r="AF149" s="159" t="s">
        <v>571</v>
      </c>
      <c r="AG149" s="159" t="s">
        <v>641</v>
      </c>
      <c r="AH149" s="159" t="s">
        <v>573</v>
      </c>
      <c r="AI149" s="159" t="s">
        <v>174</v>
      </c>
      <c r="AJ149" s="159" t="s">
        <v>174</v>
      </c>
      <c r="AK149" s="159" t="s">
        <v>174</v>
      </c>
      <c r="AL149" s="159" t="s">
        <v>3827</v>
      </c>
    </row>
    <row r="150" spans="1:38" ht="12.75" customHeight="1">
      <c r="A150" s="39"/>
      <c r="AA150" s="159" t="s">
        <v>644</v>
      </c>
      <c r="AB150" s="159" t="s">
        <v>580</v>
      </c>
      <c r="AC150" s="159">
        <f>IF('CDS-B'!$F$112&lt;&gt;"",'CDS-B'!$F$112,"")</f>
        <v>0.50652024708304733</v>
      </c>
      <c r="AD150" s="159" t="s">
        <v>331</v>
      </c>
      <c r="AE150" s="159" t="s">
        <v>570</v>
      </c>
      <c r="AF150" s="159" t="s">
        <v>571</v>
      </c>
      <c r="AG150" s="159" t="s">
        <v>641</v>
      </c>
      <c r="AH150" s="159" t="s">
        <v>573</v>
      </c>
      <c r="AI150" s="159" t="s">
        <v>174</v>
      </c>
      <c r="AJ150" s="159" t="s">
        <v>174</v>
      </c>
      <c r="AK150" s="159" t="s">
        <v>174</v>
      </c>
      <c r="AL150" s="159" t="s">
        <v>3827</v>
      </c>
    </row>
    <row r="151" spans="1:38" ht="12.75" customHeight="1">
      <c r="A151" s="39"/>
      <c r="AA151" s="159" t="s">
        <v>645</v>
      </c>
      <c r="AB151" s="159" t="s">
        <v>530</v>
      </c>
      <c r="AC151" s="159">
        <f>IF('CDS-B'!$C$117&lt;&gt;"",'CDS-B'!$C$117,"")</f>
        <v>569</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351</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651</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1571</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1</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2</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568</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351</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650</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1569</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68</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59</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178</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305</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104</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70</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172</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346</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46</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24</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36</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106</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218</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153</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386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757</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0.38380281690140844</v>
      </c>
      <c r="AD179" s="159" t="s">
        <v>331</v>
      </c>
      <c r="AE179" s="159" t="s">
        <v>570</v>
      </c>
      <c r="AF179" s="159" t="s">
        <v>571</v>
      </c>
      <c r="AG179" s="159" t="s">
        <v>641</v>
      </c>
      <c r="AH179" s="159" t="s">
        <v>646</v>
      </c>
      <c r="AI179" s="159" t="s">
        <v>174</v>
      </c>
      <c r="AJ179" s="159" t="s">
        <v>174</v>
      </c>
      <c r="AK179" s="159" t="s">
        <v>174</v>
      </c>
      <c r="AL179" s="159" t="s">
        <v>3827</v>
      </c>
    </row>
    <row r="180" spans="1:38" ht="12.75" customHeight="1">
      <c r="A180" s="39"/>
      <c r="AA180" s="159" t="s">
        <v>675</v>
      </c>
      <c r="AB180" s="159" t="s">
        <v>531</v>
      </c>
      <c r="AC180" s="159">
        <f>IF('CDS-B'!$D$124&lt;&gt;"",'CDS-B'!$D$124,"")</f>
        <v>0.4358974358974359</v>
      </c>
      <c r="AD180" s="159" t="s">
        <v>331</v>
      </c>
      <c r="AE180" s="159" t="s">
        <v>570</v>
      </c>
      <c r="AF180" s="159" t="s">
        <v>571</v>
      </c>
      <c r="AG180" s="159" t="s">
        <v>641</v>
      </c>
      <c r="AH180" s="159" t="s">
        <v>646</v>
      </c>
      <c r="AI180" s="159" t="s">
        <v>174</v>
      </c>
      <c r="AJ180" s="159" t="s">
        <v>174</v>
      </c>
      <c r="AK180" s="159" t="s">
        <v>174</v>
      </c>
      <c r="AL180" s="159" t="s">
        <v>3827</v>
      </c>
    </row>
    <row r="181" spans="1:38" ht="12.75" customHeight="1">
      <c r="A181" s="39"/>
      <c r="AA181" s="159" t="s">
        <v>676</v>
      </c>
      <c r="AB181" s="159" t="s">
        <v>532</v>
      </c>
      <c r="AC181" s="159">
        <f>IF('CDS-B'!$E$124&lt;&gt;"",'CDS-B'!$E$124,"")</f>
        <v>0.5938461538461538</v>
      </c>
      <c r="AD181" s="159" t="s">
        <v>331</v>
      </c>
      <c r="AE181" s="159" t="s">
        <v>570</v>
      </c>
      <c r="AF181" s="159" t="s">
        <v>571</v>
      </c>
      <c r="AG181" s="159" t="s">
        <v>641</v>
      </c>
      <c r="AH181" s="159" t="s">
        <v>646</v>
      </c>
      <c r="AI181" s="159" t="s">
        <v>174</v>
      </c>
      <c r="AJ181" s="159" t="s">
        <v>174</v>
      </c>
      <c r="AK181" s="159" t="s">
        <v>174</v>
      </c>
      <c r="AL181" s="159" t="s">
        <v>3827</v>
      </c>
    </row>
    <row r="182" spans="1:38" ht="12.75" customHeight="1">
      <c r="A182" s="39"/>
      <c r="AA182" s="159" t="s">
        <v>677</v>
      </c>
      <c r="AB182" s="159" t="s">
        <v>580</v>
      </c>
      <c r="AC182" s="159">
        <f>IF('CDS-B'!$F$124&lt;&gt;"",'CDS-B'!$F$124,"")</f>
        <v>0.48247291268323772</v>
      </c>
      <c r="AD182" s="159" t="s">
        <v>331</v>
      </c>
      <c r="AE182" s="159" t="s">
        <v>570</v>
      </c>
      <c r="AF182" s="159" t="s">
        <v>571</v>
      </c>
      <c r="AG182" s="159" t="s">
        <v>641</v>
      </c>
      <c r="AH182" s="159" t="s">
        <v>646</v>
      </c>
      <c r="AI182" s="159" t="s">
        <v>174</v>
      </c>
      <c r="AJ182" s="159" t="s">
        <v>174</v>
      </c>
      <c r="AK182" s="159" t="s">
        <v>174</v>
      </c>
      <c r="AL182" s="159" t="s">
        <v>3827</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3739</v>
      </c>
      <c r="AC203" s="159">
        <f>IF('CDS-B'!$G$143&lt;&gt;"",'CDS-B'!$G$143,"")</f>
        <v>1365</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4957</v>
      </c>
      <c r="AC204" s="159">
        <f>IF('CDS-B'!$G$145&lt;&gt;"",'CDS-B'!$G$145,"")</f>
        <v>1062</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4958</v>
      </c>
      <c r="AC205" s="328">
        <f>IF('CDS-B'!$G$147&lt;&gt;"",'CDS-B'!$G$147,"")</f>
        <v>0.77802197802197803</v>
      </c>
      <c r="AD205" s="159" t="s">
        <v>331</v>
      </c>
      <c r="AE205" s="159" t="s">
        <v>708</v>
      </c>
      <c r="AF205" s="159" t="s">
        <v>333</v>
      </c>
      <c r="AG205" s="159" t="s">
        <v>334</v>
      </c>
      <c r="AH205" s="159" t="s">
        <v>709</v>
      </c>
      <c r="AI205" s="159" t="s">
        <v>174</v>
      </c>
      <c r="AJ205" s="159" t="s">
        <v>336</v>
      </c>
      <c r="AK205" s="159" t="s">
        <v>174</v>
      </c>
      <c r="AL205" s="159" t="s">
        <v>3827</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sheetProtection algorithmName="SHA-512" hashValue="xS4KpVWHa/t7EqJ5MqzFTS6maXAM1Di1Uwdh1AL8MM7ntcOKBpYFycLSAbKQkuMjqdO7vlE1s4+n6TCixwJOUQ==" saltValue="5WF/T0IZkmpnz2UOQkttAQ==" spinCount="100000" sheet="1" objects="1" scenarios="1"/>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19" workbookViewId="0">
      <selection activeCell="B30" sqref="B30:D30"/>
    </sheetView>
  </sheetViews>
  <sheetFormatPr defaultColWidth="12.5703125" defaultRowHeight="15" customHeight="1"/>
  <cols>
    <col min="1" max="1" width="4.42578125" style="158" customWidth="1"/>
    <col min="2" max="2" width="31.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83" t="s">
        <v>712</v>
      </c>
      <c r="B1" s="384"/>
      <c r="C1" s="384"/>
      <c r="D1" s="384"/>
      <c r="E1" s="384"/>
      <c r="F1" s="384"/>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3802</v>
      </c>
      <c r="AC2" s="161">
        <f>IF('CDS-C'!$E$11&lt;&gt;"",'CDS-C'!$E$11,"")</f>
        <v>4598</v>
      </c>
      <c r="AD2" s="158" t="s">
        <v>715</v>
      </c>
      <c r="AE2" s="158" t="s">
        <v>716</v>
      </c>
      <c r="AF2" s="158" t="s">
        <v>717</v>
      </c>
      <c r="AG2" s="158" t="s">
        <v>334</v>
      </c>
      <c r="AH2" s="158" t="s">
        <v>335</v>
      </c>
      <c r="AI2" s="158" t="s">
        <v>174</v>
      </c>
      <c r="AJ2" s="158" t="s">
        <v>174</v>
      </c>
      <c r="AK2" s="158" t="s">
        <v>3758</v>
      </c>
      <c r="AL2" s="158" t="s">
        <v>338</v>
      </c>
    </row>
    <row r="3" spans="1:38" ht="12.75" customHeight="1">
      <c r="A3" s="391" t="s">
        <v>718</v>
      </c>
      <c r="B3" s="361" t="s">
        <v>719</v>
      </c>
      <c r="C3" s="367"/>
      <c r="D3" s="367"/>
      <c r="E3" s="367"/>
      <c r="F3" s="367"/>
      <c r="G3" s="24"/>
      <c r="H3" s="24"/>
      <c r="I3" s="24"/>
      <c r="J3" s="24"/>
      <c r="K3" s="24"/>
      <c r="L3" s="24"/>
      <c r="M3" s="24"/>
      <c r="N3" s="24"/>
      <c r="O3" s="24"/>
      <c r="P3" s="24"/>
      <c r="Q3" s="24"/>
      <c r="R3" s="24"/>
      <c r="S3" s="24"/>
      <c r="T3" s="24"/>
      <c r="U3" s="24"/>
      <c r="V3" s="24"/>
      <c r="W3" s="24"/>
      <c r="X3" s="24"/>
      <c r="Y3" s="24"/>
      <c r="Z3" s="24"/>
      <c r="AA3" s="24" t="s">
        <v>720</v>
      </c>
      <c r="AB3" s="24" t="s">
        <v>3780</v>
      </c>
      <c r="AC3" s="158">
        <f>IF('CDS-C'!$E$12&lt;&gt;"",'CDS-C'!$E$12,"")</f>
        <v>6988</v>
      </c>
      <c r="AD3" s="158" t="s">
        <v>715</v>
      </c>
      <c r="AE3" s="158" t="s">
        <v>716</v>
      </c>
      <c r="AF3" s="158" t="s">
        <v>717</v>
      </c>
      <c r="AG3" s="158" t="s">
        <v>334</v>
      </c>
      <c r="AH3" s="158" t="s">
        <v>335</v>
      </c>
      <c r="AI3" s="158" t="s">
        <v>174</v>
      </c>
      <c r="AJ3" s="158" t="s">
        <v>174</v>
      </c>
      <c r="AK3" s="158" t="s">
        <v>3761</v>
      </c>
      <c r="AL3" s="158" t="s">
        <v>338</v>
      </c>
    </row>
    <row r="4" spans="1:38" ht="19.5" customHeight="1">
      <c r="A4" s="367"/>
      <c r="B4" s="367"/>
      <c r="C4" s="367"/>
      <c r="D4" s="367"/>
      <c r="E4" s="367"/>
      <c r="F4" s="367"/>
      <c r="G4" s="24"/>
      <c r="H4" s="24"/>
      <c r="I4" s="24"/>
      <c r="J4" s="24"/>
      <c r="K4" s="24"/>
      <c r="L4" s="24"/>
      <c r="M4" s="24"/>
      <c r="N4" s="24"/>
      <c r="O4" s="24"/>
      <c r="P4" s="24"/>
      <c r="Q4" s="24"/>
      <c r="R4" s="24"/>
      <c r="S4" s="24"/>
      <c r="T4" s="24"/>
      <c r="U4" s="24"/>
      <c r="V4" s="24"/>
      <c r="W4" s="24"/>
      <c r="X4" s="24"/>
      <c r="Y4" s="24"/>
      <c r="Z4" s="24"/>
      <c r="AA4" s="24" t="s">
        <v>721</v>
      </c>
      <c r="AB4" s="24" t="s">
        <v>4912</v>
      </c>
      <c r="AC4" s="158">
        <f>IF('CDS-C'!$E$13&lt;&gt;"",'CDS-C'!$E$13,"")</f>
        <v>0</v>
      </c>
      <c r="AD4" s="158" t="s">
        <v>715</v>
      </c>
      <c r="AE4" s="158" t="s">
        <v>716</v>
      </c>
      <c r="AF4" s="158" t="s">
        <v>717</v>
      </c>
      <c r="AG4" s="158" t="s">
        <v>334</v>
      </c>
      <c r="AH4" s="158" t="s">
        <v>335</v>
      </c>
      <c r="AI4" s="158" t="s">
        <v>174</v>
      </c>
      <c r="AJ4" s="158" t="s">
        <v>174</v>
      </c>
      <c r="AK4" s="158" t="s">
        <v>409</v>
      </c>
      <c r="AL4" s="158" t="s">
        <v>338</v>
      </c>
    </row>
    <row r="5" spans="1:38" ht="15.75" customHeight="1">
      <c r="A5" s="162"/>
      <c r="B5" s="361" t="s">
        <v>722</v>
      </c>
      <c r="C5" s="367"/>
      <c r="D5" s="367"/>
      <c r="E5" s="367"/>
      <c r="F5" s="367"/>
      <c r="G5" s="24"/>
      <c r="H5" s="24"/>
      <c r="I5" s="24"/>
      <c r="J5" s="24"/>
      <c r="K5" s="24"/>
      <c r="L5" s="24"/>
      <c r="M5" s="24"/>
      <c r="N5" s="24"/>
      <c r="O5" s="24"/>
      <c r="P5" s="24"/>
      <c r="Q5" s="24"/>
      <c r="R5" s="24"/>
      <c r="S5" s="24"/>
      <c r="T5" s="24"/>
      <c r="U5" s="24"/>
      <c r="V5" s="24"/>
      <c r="W5" s="24"/>
      <c r="X5" s="24"/>
      <c r="Y5" s="24"/>
      <c r="Z5" s="24"/>
      <c r="AA5" s="24" t="s">
        <v>723</v>
      </c>
      <c r="AB5" s="24" t="s">
        <v>3803</v>
      </c>
      <c r="AC5" s="158">
        <f>IF('CDS-C'!$E$16&lt;&gt;"",'CDS-C'!$E$16,"")</f>
        <v>3464</v>
      </c>
      <c r="AD5" s="158" t="s">
        <v>715</v>
      </c>
      <c r="AE5" s="158" t="s">
        <v>716</v>
      </c>
      <c r="AF5" s="158" t="s">
        <v>724</v>
      </c>
      <c r="AG5" s="158" t="s">
        <v>334</v>
      </c>
      <c r="AH5" s="158" t="s">
        <v>335</v>
      </c>
      <c r="AI5" s="158" t="s">
        <v>174</v>
      </c>
      <c r="AJ5" s="158" t="s">
        <v>174</v>
      </c>
      <c r="AK5" s="158" t="s">
        <v>3758</v>
      </c>
      <c r="AL5" s="158" t="s">
        <v>338</v>
      </c>
    </row>
    <row r="6" spans="1:38" ht="50.1" customHeight="1">
      <c r="A6" s="162"/>
      <c r="B6" s="361" t="s">
        <v>725</v>
      </c>
      <c r="C6" s="367"/>
      <c r="D6" s="367"/>
      <c r="E6" s="367"/>
      <c r="F6" s="367"/>
      <c r="G6" s="24"/>
      <c r="H6" s="24"/>
      <c r="I6" s="24"/>
      <c r="J6" s="24"/>
      <c r="K6" s="24"/>
      <c r="L6" s="24"/>
      <c r="M6" s="24"/>
      <c r="N6" s="24"/>
      <c r="O6" s="24"/>
      <c r="P6" s="24"/>
      <c r="Q6" s="24"/>
      <c r="R6" s="24"/>
      <c r="S6" s="24"/>
      <c r="T6" s="24"/>
      <c r="U6" s="24"/>
      <c r="V6" s="24"/>
      <c r="W6" s="24"/>
      <c r="X6" s="24"/>
      <c r="Y6" s="24"/>
      <c r="Z6" s="24"/>
      <c r="AA6" s="24" t="s">
        <v>726</v>
      </c>
      <c r="AB6" s="24" t="s">
        <v>3781</v>
      </c>
      <c r="AC6" s="158">
        <f>IF('CDS-C'!$E$17&lt;&gt;"",'CDS-C'!$E$17,"")</f>
        <v>5623</v>
      </c>
      <c r="AD6" s="158" t="s">
        <v>715</v>
      </c>
      <c r="AE6" s="158" t="s">
        <v>716</v>
      </c>
      <c r="AF6" s="158" t="s">
        <v>724</v>
      </c>
      <c r="AG6" s="158" t="s">
        <v>334</v>
      </c>
      <c r="AH6" s="158" t="s">
        <v>335</v>
      </c>
      <c r="AI6" s="158" t="s">
        <v>174</v>
      </c>
      <c r="AJ6" s="158" t="s">
        <v>174</v>
      </c>
      <c r="AK6" s="158" t="s">
        <v>3761</v>
      </c>
      <c r="AL6" s="158" t="s">
        <v>338</v>
      </c>
    </row>
    <row r="7" spans="1:38" ht="13.5">
      <c r="A7" s="39"/>
      <c r="B7" s="24" t="s">
        <v>4967</v>
      </c>
      <c r="H7" s="24"/>
      <c r="I7" s="24"/>
      <c r="J7" s="24"/>
      <c r="K7" s="24"/>
      <c r="L7" s="24"/>
      <c r="M7" s="24"/>
      <c r="N7" s="24"/>
      <c r="O7" s="24"/>
      <c r="P7" s="24"/>
      <c r="Q7" s="24"/>
      <c r="R7" s="24"/>
      <c r="S7" s="24"/>
      <c r="T7" s="24"/>
      <c r="U7" s="24"/>
      <c r="V7" s="24"/>
      <c r="W7" s="24"/>
      <c r="X7" s="24"/>
      <c r="Y7" s="24"/>
      <c r="Z7" s="24"/>
      <c r="AA7" s="24" t="s">
        <v>727</v>
      </c>
      <c r="AB7" s="24" t="s">
        <v>4913</v>
      </c>
      <c r="AC7" s="158">
        <f>IF('CDS-C'!$E$18&lt;&gt;"",'CDS-C'!$E$18,"")</f>
        <v>0</v>
      </c>
      <c r="AD7" s="158" t="s">
        <v>715</v>
      </c>
      <c r="AE7" s="158" t="s">
        <v>716</v>
      </c>
      <c r="AF7" s="158" t="s">
        <v>724</v>
      </c>
      <c r="AG7" s="158" t="s">
        <v>334</v>
      </c>
      <c r="AH7" s="158" t="s">
        <v>335</v>
      </c>
      <c r="AI7" s="158" t="s">
        <v>174</v>
      </c>
      <c r="AJ7" s="158" t="s">
        <v>174</v>
      </c>
      <c r="AK7" s="158" t="s">
        <v>409</v>
      </c>
      <c r="AL7" s="158" t="s">
        <v>338</v>
      </c>
    </row>
    <row r="8" spans="1:38" ht="51" customHeight="1">
      <c r="A8" s="39"/>
      <c r="B8" s="361" t="s">
        <v>728</v>
      </c>
      <c r="C8" s="367"/>
      <c r="D8" s="367"/>
      <c r="E8" s="367"/>
      <c r="F8" s="367"/>
      <c r="G8" s="24"/>
      <c r="H8" s="24"/>
      <c r="I8" s="24"/>
      <c r="J8" s="24"/>
      <c r="K8" s="24"/>
      <c r="L8" s="24"/>
      <c r="M8" s="24"/>
      <c r="N8" s="24"/>
      <c r="O8" s="24"/>
      <c r="P8" s="24"/>
      <c r="Q8" s="24"/>
      <c r="R8" s="24"/>
      <c r="S8" s="24"/>
      <c r="T8" s="24"/>
      <c r="U8" s="24"/>
      <c r="V8" s="24"/>
      <c r="W8" s="24"/>
      <c r="X8" s="24"/>
      <c r="Y8" s="24"/>
      <c r="Z8" s="24"/>
      <c r="AA8" s="24" t="s">
        <v>729</v>
      </c>
      <c r="AB8" s="24" t="s">
        <v>3804</v>
      </c>
      <c r="AC8" s="158">
        <f>IF('CDS-C'!$E$21&lt;&gt;"",'CDS-C'!$E$21,"")</f>
        <v>477</v>
      </c>
      <c r="AD8" s="158" t="s">
        <v>715</v>
      </c>
      <c r="AE8" s="158" t="s">
        <v>716</v>
      </c>
      <c r="AF8" s="158" t="s">
        <v>730</v>
      </c>
      <c r="AG8" s="158" t="s">
        <v>334</v>
      </c>
      <c r="AH8" s="158" t="s">
        <v>335</v>
      </c>
      <c r="AI8" s="158" t="s">
        <v>174</v>
      </c>
      <c r="AJ8" s="158" t="s">
        <v>174</v>
      </c>
      <c r="AK8" s="158" t="s">
        <v>3758</v>
      </c>
      <c r="AL8" s="158" t="s">
        <v>338</v>
      </c>
    </row>
    <row r="9" spans="1:38" ht="13.5">
      <c r="A9" s="39"/>
      <c r="B9" s="361"/>
      <c r="C9" s="361"/>
      <c r="D9" s="361"/>
      <c r="E9" s="361"/>
      <c r="F9" s="361"/>
      <c r="G9" s="24"/>
      <c r="H9" s="24"/>
      <c r="I9" s="24"/>
      <c r="J9" s="24"/>
      <c r="K9" s="24"/>
      <c r="L9" s="24"/>
      <c r="M9" s="24"/>
      <c r="N9" s="24"/>
      <c r="O9" s="24"/>
      <c r="P9" s="24"/>
      <c r="Q9" s="24"/>
      <c r="R9" s="24"/>
      <c r="S9" s="24"/>
      <c r="T9" s="24"/>
      <c r="U9" s="24"/>
      <c r="V9" s="24"/>
      <c r="W9" s="24"/>
      <c r="X9" s="24"/>
      <c r="Y9" s="24"/>
      <c r="Z9" s="24"/>
      <c r="AA9" s="24" t="s">
        <v>731</v>
      </c>
      <c r="AB9" s="24" t="s">
        <v>3782</v>
      </c>
      <c r="AC9" s="158">
        <f>IF('CDS-C'!$E$22&lt;&gt;"",'CDS-C'!$E$22,"")</f>
        <v>859</v>
      </c>
      <c r="AD9" s="158" t="s">
        <v>715</v>
      </c>
      <c r="AE9" s="158" t="s">
        <v>716</v>
      </c>
      <c r="AF9" s="158" t="s">
        <v>730</v>
      </c>
      <c r="AG9" s="158" t="s">
        <v>334</v>
      </c>
      <c r="AH9" s="158" t="s">
        <v>335</v>
      </c>
      <c r="AI9" s="158" t="s">
        <v>174</v>
      </c>
      <c r="AJ9" s="158" t="s">
        <v>174</v>
      </c>
      <c r="AK9" s="158" t="s">
        <v>3761</v>
      </c>
      <c r="AL9" s="158" t="s">
        <v>338</v>
      </c>
    </row>
    <row r="10" spans="1:38" ht="13.5">
      <c r="A10" s="162"/>
      <c r="B10" s="415" t="s">
        <v>737</v>
      </c>
      <c r="C10" s="416"/>
      <c r="D10" s="417"/>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4914</v>
      </c>
      <c r="AC10" s="158">
        <f>IF('CDS-C'!$E$23&lt;&gt;"",'CDS-C'!$E$23,"")</f>
        <v>0</v>
      </c>
      <c r="AD10" s="158" t="s">
        <v>715</v>
      </c>
      <c r="AE10" s="158" t="s">
        <v>716</v>
      </c>
      <c r="AF10" s="158" t="s">
        <v>730</v>
      </c>
      <c r="AG10" s="158" t="s">
        <v>334</v>
      </c>
      <c r="AH10" s="158" t="s">
        <v>335</v>
      </c>
      <c r="AI10" s="158" t="s">
        <v>174</v>
      </c>
      <c r="AJ10" s="158" t="s">
        <v>174</v>
      </c>
      <c r="AK10" s="158" t="s">
        <v>409</v>
      </c>
      <c r="AL10" s="158" t="s">
        <v>338</v>
      </c>
    </row>
    <row r="11" spans="1:38" ht="13.5">
      <c r="A11" s="39"/>
      <c r="B11" s="393" t="s">
        <v>3802</v>
      </c>
      <c r="C11" s="360"/>
      <c r="D11" s="373"/>
      <c r="E11" s="55">
        <v>4598</v>
      </c>
      <c r="F11" s="24"/>
      <c r="G11" s="24"/>
      <c r="H11" s="24"/>
      <c r="I11" s="24"/>
      <c r="J11" s="24"/>
      <c r="K11" s="24"/>
      <c r="L11" s="24"/>
      <c r="M11" s="24"/>
      <c r="N11" s="24"/>
      <c r="O11" s="24"/>
      <c r="P11" s="24"/>
      <c r="Q11" s="24"/>
      <c r="R11" s="24"/>
      <c r="S11" s="24"/>
      <c r="T11" s="24"/>
      <c r="U11" s="24"/>
      <c r="V11" s="24"/>
      <c r="W11" s="24"/>
      <c r="X11" s="24"/>
      <c r="Y11" s="24"/>
      <c r="Z11" s="24"/>
      <c r="AA11" s="24" t="s">
        <v>733</v>
      </c>
      <c r="AB11" s="24" t="s">
        <v>3805</v>
      </c>
      <c r="AC11" s="158">
        <f>IF('CDS-C'!$E$26&lt;&gt;"",'CDS-C'!$E$26,"")</f>
        <v>471</v>
      </c>
      <c r="AD11" s="158" t="s">
        <v>715</v>
      </c>
      <c r="AE11" s="158" t="s">
        <v>716</v>
      </c>
      <c r="AF11" s="158" t="s">
        <v>730</v>
      </c>
      <c r="AG11" s="158" t="s">
        <v>334</v>
      </c>
      <c r="AH11" s="158" t="s">
        <v>335</v>
      </c>
      <c r="AI11" s="158" t="s">
        <v>174</v>
      </c>
      <c r="AJ11" s="158" t="s">
        <v>174</v>
      </c>
      <c r="AK11" s="158" t="s">
        <v>3758</v>
      </c>
      <c r="AL11" s="158" t="s">
        <v>338</v>
      </c>
    </row>
    <row r="12" spans="1:38" ht="13.5">
      <c r="A12" s="39"/>
      <c r="B12" s="380" t="s">
        <v>3780</v>
      </c>
      <c r="C12" s="360"/>
      <c r="D12" s="373"/>
      <c r="E12" s="57">
        <v>6988</v>
      </c>
      <c r="F12" s="24"/>
      <c r="G12" s="24"/>
      <c r="H12" s="24"/>
      <c r="I12" s="24"/>
      <c r="J12" s="24"/>
      <c r="K12" s="24"/>
      <c r="L12" s="24"/>
      <c r="M12" s="24"/>
      <c r="N12" s="24"/>
      <c r="O12" s="24"/>
      <c r="P12" s="24"/>
      <c r="Q12" s="24"/>
      <c r="R12" s="24"/>
      <c r="S12" s="24"/>
      <c r="T12" s="24"/>
      <c r="U12" s="24"/>
      <c r="V12" s="24"/>
      <c r="W12" s="24"/>
      <c r="X12" s="24"/>
      <c r="Y12" s="24"/>
      <c r="Z12" s="24"/>
      <c r="AA12" s="24" t="s">
        <v>734</v>
      </c>
      <c r="AB12" s="24" t="s">
        <v>3806</v>
      </c>
      <c r="AC12" s="158">
        <f>IF('CDS-C'!$E$27&lt;&gt;"",'CDS-C'!$E$27,"")</f>
        <v>6</v>
      </c>
      <c r="AD12" s="158" t="s">
        <v>715</v>
      </c>
      <c r="AE12" s="158" t="s">
        <v>716</v>
      </c>
      <c r="AF12" s="158" t="s">
        <v>730</v>
      </c>
      <c r="AG12" s="158" t="s">
        <v>334</v>
      </c>
      <c r="AH12" s="158" t="s">
        <v>335</v>
      </c>
      <c r="AI12" s="158" t="s">
        <v>174</v>
      </c>
      <c r="AJ12" s="158" t="s">
        <v>352</v>
      </c>
      <c r="AK12" s="158" t="s">
        <v>3758</v>
      </c>
      <c r="AL12" s="158" t="s">
        <v>338</v>
      </c>
    </row>
    <row r="13" spans="1:38" ht="13.5">
      <c r="A13" s="39"/>
      <c r="B13" s="380" t="s">
        <v>4917</v>
      </c>
      <c r="C13" s="360"/>
      <c r="D13" s="373"/>
      <c r="E13" s="57">
        <v>0</v>
      </c>
      <c r="F13" s="24"/>
      <c r="G13" s="24"/>
      <c r="H13" s="24"/>
      <c r="I13" s="24"/>
      <c r="J13" s="24"/>
      <c r="K13" s="24"/>
      <c r="L13" s="24"/>
      <c r="M13" s="24"/>
      <c r="N13" s="24"/>
      <c r="O13" s="24"/>
      <c r="P13" s="24"/>
      <c r="Q13" s="24"/>
      <c r="R13" s="24"/>
      <c r="S13" s="24"/>
      <c r="T13" s="24"/>
      <c r="U13" s="24"/>
      <c r="V13" s="24"/>
      <c r="W13" s="24"/>
      <c r="X13" s="24"/>
      <c r="Y13" s="24"/>
      <c r="Z13" s="24"/>
      <c r="AA13" s="24" t="s">
        <v>735</v>
      </c>
      <c r="AB13" s="24" t="s">
        <v>3783</v>
      </c>
      <c r="AC13" s="158">
        <f>IF('CDS-C'!$E$28&lt;&gt;"",'CDS-C'!$E$28,"")</f>
        <v>855</v>
      </c>
      <c r="AD13" s="158" t="s">
        <v>715</v>
      </c>
      <c r="AE13" s="158" t="s">
        <v>716</v>
      </c>
      <c r="AF13" s="158" t="s">
        <v>730</v>
      </c>
      <c r="AG13" s="158" t="s">
        <v>334</v>
      </c>
      <c r="AH13" s="158" t="s">
        <v>335</v>
      </c>
      <c r="AI13" s="158" t="s">
        <v>174</v>
      </c>
      <c r="AJ13" s="158" t="s">
        <v>336</v>
      </c>
      <c r="AK13" s="158" t="s">
        <v>3761</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3784</v>
      </c>
      <c r="AC14" s="158">
        <f>IF('CDS-C'!$E$29&lt;&gt;"",'CDS-C'!$E$29,"")</f>
        <v>4</v>
      </c>
      <c r="AD14" s="158" t="s">
        <v>715</v>
      </c>
      <c r="AE14" s="158" t="s">
        <v>716</v>
      </c>
      <c r="AF14" s="158" t="s">
        <v>730</v>
      </c>
      <c r="AG14" s="158" t="s">
        <v>334</v>
      </c>
      <c r="AH14" s="158" t="s">
        <v>335</v>
      </c>
      <c r="AI14" s="158" t="s">
        <v>174</v>
      </c>
      <c r="AJ14" s="158" t="s">
        <v>352</v>
      </c>
      <c r="AK14" s="158" t="s">
        <v>3761</v>
      </c>
      <c r="AL14" s="158" t="s">
        <v>338</v>
      </c>
    </row>
    <row r="15" spans="1:38" ht="12.75" customHeight="1">
      <c r="A15" s="73"/>
      <c r="B15" s="415" t="s">
        <v>746</v>
      </c>
      <c r="C15" s="416"/>
      <c r="D15" s="417"/>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4915</v>
      </c>
      <c r="AC15" s="158">
        <f>IF('CDS-C'!$E$30&lt;&gt;"",'CDS-C'!$E$30,"")</f>
        <v>0</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80" t="s">
        <v>3803</v>
      </c>
      <c r="C16" s="360"/>
      <c r="D16" s="373"/>
      <c r="E16" s="57">
        <v>3464</v>
      </c>
      <c r="F16" s="24"/>
      <c r="G16" s="24"/>
      <c r="H16" s="24"/>
      <c r="I16" s="24"/>
      <c r="J16" s="24"/>
      <c r="K16" s="24"/>
      <c r="L16" s="24"/>
      <c r="M16" s="24"/>
      <c r="N16" s="24"/>
      <c r="O16" s="24"/>
      <c r="P16" s="24"/>
      <c r="Q16" s="24"/>
      <c r="R16" s="24"/>
      <c r="S16" s="24"/>
      <c r="T16" s="24"/>
      <c r="U16" s="24"/>
      <c r="V16" s="24"/>
      <c r="W16" s="24"/>
      <c r="X16" s="24"/>
      <c r="Y16" s="24"/>
      <c r="Z16" s="24"/>
      <c r="AA16" s="24" t="s">
        <v>739</v>
      </c>
      <c r="AB16" s="24" t="s">
        <v>4916</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80" t="s">
        <v>3781</v>
      </c>
      <c r="C17" s="360"/>
      <c r="D17" s="373"/>
      <c r="E17" s="57">
        <v>5623</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11586</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80" t="s">
        <v>4918</v>
      </c>
      <c r="C18" s="360"/>
      <c r="D18" s="373"/>
      <c r="E18" s="57">
        <v>0</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9087</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1336</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15" t="s">
        <v>757</v>
      </c>
      <c r="C20" s="416"/>
      <c r="D20" s="417"/>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9532</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80" t="s">
        <v>3804</v>
      </c>
      <c r="C21" s="360"/>
      <c r="D21" s="373"/>
      <c r="E21" s="57">
        <v>477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7650</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81" t="s">
        <v>3782</v>
      </c>
      <c r="C22" s="360"/>
      <c r="D22" s="373"/>
      <c r="E22" s="57">
        <v>859</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1231</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80" t="s">
        <v>4919</v>
      </c>
      <c r="C23" s="360"/>
      <c r="D23" s="373"/>
      <c r="E23" s="57">
        <v>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496</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344</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15" t="s">
        <v>763</v>
      </c>
      <c r="C25" s="416"/>
      <c r="D25" s="417"/>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36</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80" t="s">
        <v>3805</v>
      </c>
      <c r="C26" s="360"/>
      <c r="D26" s="373"/>
      <c r="E26" s="57">
        <v>471</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1558</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80" t="s">
        <v>3806</v>
      </c>
      <c r="C27" s="360"/>
      <c r="D27" s="373"/>
      <c r="E27" s="57">
        <v>6</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1093</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81" t="s">
        <v>3783</v>
      </c>
      <c r="C28" s="360"/>
      <c r="D28" s="373"/>
      <c r="E28" s="57">
        <v>855</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69</v>
      </c>
      <c r="AD28" s="158" t="s">
        <v>715</v>
      </c>
      <c r="AE28" s="158" t="s">
        <v>716</v>
      </c>
      <c r="AF28" s="158" t="s">
        <v>730</v>
      </c>
      <c r="AG28" s="158" t="s">
        <v>334</v>
      </c>
      <c r="AH28" s="158" t="s">
        <v>335</v>
      </c>
      <c r="AI28" s="158" t="s">
        <v>468</v>
      </c>
      <c r="AJ28" s="158" t="s">
        <v>174</v>
      </c>
      <c r="AK28" s="158" t="s">
        <v>174</v>
      </c>
      <c r="AL28" s="158" t="s">
        <v>338</v>
      </c>
    </row>
    <row r="29" spans="1:38" ht="12.75" customHeight="1">
      <c r="B29" s="380" t="s">
        <v>3784</v>
      </c>
      <c r="C29" s="360"/>
      <c r="D29" s="373"/>
      <c r="E29" s="57">
        <v>4</v>
      </c>
      <c r="F29" s="24"/>
      <c r="AA29" s="24" t="s">
        <v>762</v>
      </c>
      <c r="AB29" s="158" t="s">
        <v>748</v>
      </c>
      <c r="AC29" s="158">
        <f>IF('CDS-C'!$H$37&lt;&gt;"",'CDS-C'!$H$37,"")</f>
        <v>0</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80" t="s">
        <v>4920</v>
      </c>
      <c r="C30" s="360"/>
      <c r="D30" s="373"/>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f>IF('CDS-C'!$H$38&lt;&gt;"",'CDS-C'!$H$38,"")</f>
        <v>0</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80" t="s">
        <v>4921</v>
      </c>
      <c r="C31" s="360"/>
      <c r="D31" s="373"/>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f>IF('CDS-C'!$H$39&lt;&gt;"",'CDS-C'!$H$39,"")</f>
        <v>0</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t="str">
        <f>IF('CDS-C'!$E$52&lt;&gt;"",'CDS-C'!$E$52,"")</f>
        <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t="str">
        <f>IF('CDS-C'!$E$53&lt;&gt;"",'CDS-C'!$E$53,"")</f>
        <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t="str">
        <f>IF('CDS-C'!$E$54&lt;&gt;"",'CDS-C'!$E$54,"")</f>
        <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15" t="s">
        <v>737</v>
      </c>
      <c r="C36" s="416"/>
      <c r="D36" s="417"/>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
      </c>
      <c r="AD36" s="158" t="s">
        <v>715</v>
      </c>
      <c r="AE36" s="158" t="s">
        <v>768</v>
      </c>
      <c r="AF36" s="158" t="s">
        <v>769</v>
      </c>
      <c r="AG36" s="158" t="s">
        <v>334</v>
      </c>
      <c r="AH36" s="158" t="s">
        <v>335</v>
      </c>
      <c r="AI36" s="158" t="s">
        <v>174</v>
      </c>
      <c r="AJ36" s="158" t="s">
        <v>174</v>
      </c>
      <c r="AK36" s="158" t="s">
        <v>174</v>
      </c>
      <c r="AL36" s="158" t="s">
        <v>204</v>
      </c>
    </row>
    <row r="37" spans="1:38" ht="12.75" customHeight="1">
      <c r="B37" s="393" t="s">
        <v>3815</v>
      </c>
      <c r="C37" s="360"/>
      <c r="D37" s="373"/>
      <c r="E37" s="154">
        <v>9532</v>
      </c>
      <c r="F37" s="154">
        <v>496</v>
      </c>
      <c r="G37" s="154">
        <v>1558</v>
      </c>
      <c r="H37" s="154">
        <v>0</v>
      </c>
      <c r="I37" s="154">
        <f>SUM($E$11:$E$13)</f>
        <v>11586</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80" t="s">
        <v>3816</v>
      </c>
      <c r="C38" s="360"/>
      <c r="D38" s="373"/>
      <c r="E38" s="154">
        <v>7650</v>
      </c>
      <c r="F38" s="154">
        <v>344</v>
      </c>
      <c r="G38" s="154">
        <v>1093</v>
      </c>
      <c r="H38" s="154">
        <v>0</v>
      </c>
      <c r="I38" s="154">
        <f>SUM($E$16:$E$18)</f>
        <v>9087</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80" t="s">
        <v>3817</v>
      </c>
      <c r="C39" s="360"/>
      <c r="D39" s="373"/>
      <c r="E39" s="154">
        <v>1231</v>
      </c>
      <c r="F39" s="154">
        <v>36</v>
      </c>
      <c r="G39" s="154">
        <v>69</v>
      </c>
      <c r="H39" s="154">
        <v>0</v>
      </c>
      <c r="I39" s="154">
        <f>SUM($E$26:$E$31)</f>
        <v>1336</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85" t="s">
        <v>809</v>
      </c>
      <c r="C43" s="385"/>
      <c r="D43" s="385"/>
      <c r="E43" s="385"/>
      <c r="F43" s="385"/>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1" t="s">
        <v>812</v>
      </c>
      <c r="C44" s="367"/>
      <c r="D44" s="367"/>
      <c r="E44" s="367"/>
      <c r="F44" s="367"/>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13" t="s">
        <v>767</v>
      </c>
      <c r="C47" s="367"/>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88" t="s">
        <v>823</v>
      </c>
      <c r="C49" s="367"/>
      <c r="D49" s="367"/>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14" t="s">
        <v>826</v>
      </c>
      <c r="C51" s="360"/>
      <c r="D51" s="373"/>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80" t="s">
        <v>771</v>
      </c>
      <c r="C52" s="360"/>
      <c r="D52" s="373"/>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80" t="s">
        <v>773</v>
      </c>
      <c r="C53" s="360"/>
      <c r="D53" s="373"/>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80" t="s">
        <v>776</v>
      </c>
      <c r="C54" s="360"/>
      <c r="D54" s="373"/>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89"/>
      <c r="C55" s="367"/>
      <c r="D55" s="367"/>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3</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t="str">
        <f>IF('CDS-C'!$D$80&lt;&gt;"",'CDS-C'!$D$80,"")</f>
        <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11" t="s">
        <v>780</v>
      </c>
      <c r="C58" s="390"/>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11" t="s">
        <v>783</v>
      </c>
      <c r="C59" s="390"/>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3</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1" t="s">
        <v>848</v>
      </c>
      <c r="C64" s="367"/>
      <c r="D64" s="367"/>
      <c r="E64" s="367"/>
      <c r="F64" s="367"/>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4993</v>
      </c>
      <c r="B65" s="409" t="s">
        <v>852</v>
      </c>
      <c r="C65" s="367"/>
      <c r="D65" s="367"/>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12" t="s">
        <v>855</v>
      </c>
      <c r="C66" s="367"/>
      <c r="D66" s="367"/>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09" t="s">
        <v>858</v>
      </c>
      <c r="C67" s="367"/>
      <c r="D67" s="367"/>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10" t="s">
        <v>790</v>
      </c>
      <c r="C69" s="367"/>
      <c r="D69" s="367"/>
      <c r="E69" s="367"/>
      <c r="F69" s="367"/>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1" t="s">
        <v>866</v>
      </c>
      <c r="C70" s="367"/>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Not 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4993</v>
      </c>
      <c r="B71" s="358" t="s">
        <v>870</v>
      </c>
      <c r="C71" s="367"/>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1" t="s">
        <v>873</v>
      </c>
      <c r="C72" s="367"/>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Not 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Not Considered</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85" t="s">
        <v>879</v>
      </c>
      <c r="C74" s="367"/>
      <c r="D74" s="367"/>
      <c r="E74" s="367"/>
      <c r="F74" s="367"/>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Not Considered</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3</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3742</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No</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considered for admission, even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7" t="s">
        <v>923</v>
      </c>
      <c r="C90" s="367"/>
      <c r="D90" s="367"/>
      <c r="E90" s="367"/>
      <c r="F90" s="367"/>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392" t="s">
        <v>837</v>
      </c>
      <c r="C91" s="367"/>
      <c r="D91" s="367"/>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Yes</v>
      </c>
      <c r="AD92" s="158" t="s">
        <v>715</v>
      </c>
      <c r="AE92" s="158" t="s">
        <v>905</v>
      </c>
      <c r="AF92" s="158" t="s">
        <v>906</v>
      </c>
      <c r="AG92" s="158" t="s">
        <v>334</v>
      </c>
      <c r="AH92" s="158" t="s">
        <v>335</v>
      </c>
      <c r="AI92" s="158" t="s">
        <v>174</v>
      </c>
      <c r="AJ92" s="158" t="s">
        <v>174</v>
      </c>
      <c r="AK92" s="158" t="s">
        <v>174</v>
      </c>
      <c r="AL92" s="158" t="s">
        <v>204</v>
      </c>
    </row>
    <row r="93" spans="1:38" ht="13.5">
      <c r="A93" s="61"/>
      <c r="B93" s="361" t="s">
        <v>842</v>
      </c>
      <c r="C93" s="367"/>
      <c r="D93" s="367"/>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str">
        <f>IF('CDS-C'!$F$144&lt;&gt;"",MONTH('CDS-C'!$F$144),"")</f>
        <v/>
      </c>
      <c r="AD93" s="158" t="s">
        <v>715</v>
      </c>
      <c r="AE93" s="158" t="s">
        <v>905</v>
      </c>
      <c r="AF93" s="158" t="s">
        <v>906</v>
      </c>
      <c r="AG93" s="158" t="s">
        <v>334</v>
      </c>
      <c r="AH93" s="158" t="s">
        <v>335</v>
      </c>
      <c r="AI93" s="158" t="s">
        <v>174</v>
      </c>
      <c r="AJ93" s="158" t="s">
        <v>174</v>
      </c>
      <c r="AK93" s="158" t="s">
        <v>174</v>
      </c>
      <c r="AL93" s="158" t="s">
        <v>917</v>
      </c>
    </row>
    <row r="94" spans="1:38" ht="13.5">
      <c r="A94" s="68"/>
      <c r="B94" s="361" t="s">
        <v>930</v>
      </c>
      <c r="C94" s="367"/>
      <c r="D94" s="367"/>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str">
        <f>IF('CDS-C'!$F$144&lt;&gt;"",DAY('CDS-C'!$F$144),"")</f>
        <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1" t="s">
        <v>933</v>
      </c>
      <c r="C95" s="367"/>
      <c r="D95" s="367"/>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SVSU has moved to test-blind admissions. Test scores received will be used for class placement.</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x</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x</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8" t="s">
        <v>943</v>
      </c>
      <c r="C99" s="377"/>
      <c r="D99" s="377"/>
      <c r="E99" s="377"/>
      <c r="F99" s="377"/>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x</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283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x</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c r="F102" s="57" t="s">
        <v>283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283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t="str">
        <f>IF('CDS-C'!$C$171&lt;&gt;"",'CDS-C'!$C$171,"")</f>
        <v/>
      </c>
      <c r="AD103" s="158" t="s">
        <v>715</v>
      </c>
      <c r="AE103" s="158" t="s">
        <v>946</v>
      </c>
      <c r="AF103" s="158" t="s">
        <v>947</v>
      </c>
      <c r="AG103" s="158" t="s">
        <v>334</v>
      </c>
      <c r="AH103" s="158" t="s">
        <v>335</v>
      </c>
      <c r="AI103" s="158" t="s">
        <v>174</v>
      </c>
      <c r="AJ103" s="158" t="s">
        <v>174</v>
      </c>
      <c r="AK103" s="158" t="s">
        <v>174</v>
      </c>
      <c r="AL103" s="158" t="s">
        <v>3827</v>
      </c>
    </row>
    <row r="104" spans="1:38" ht="13.5">
      <c r="A104" s="73"/>
      <c r="B104" s="32" t="s">
        <v>860</v>
      </c>
      <c r="C104" s="57"/>
      <c r="D104" s="57"/>
      <c r="E104" s="57"/>
      <c r="F104" s="57" t="s">
        <v>283</v>
      </c>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t="str">
        <f>IF('CDS-C'!$C$172&lt;&gt;"",'CDS-C'!$C$172,"")</f>
        <v/>
      </c>
      <c r="AD104" s="158" t="s">
        <v>715</v>
      </c>
      <c r="AE104" s="158" t="s">
        <v>946</v>
      </c>
      <c r="AF104" s="158" t="s">
        <v>947</v>
      </c>
      <c r="AG104" s="158" t="s">
        <v>334</v>
      </c>
      <c r="AH104" s="158" t="s">
        <v>335</v>
      </c>
      <c r="AI104" s="158" t="s">
        <v>174</v>
      </c>
      <c r="AJ104" s="158" t="s">
        <v>174</v>
      </c>
      <c r="AK104" s="158" t="s">
        <v>174</v>
      </c>
      <c r="AL104" s="158" t="s">
        <v>3827</v>
      </c>
    </row>
    <row r="105" spans="1:38" ht="12.75" customHeight="1">
      <c r="A105" s="73"/>
      <c r="B105" s="32" t="s">
        <v>862</v>
      </c>
      <c r="C105" s="57"/>
      <c r="D105" s="57"/>
      <c r="E105" s="57"/>
      <c r="F105" s="57" t="s">
        <v>283</v>
      </c>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t="str">
        <f>IF('CDS-C'!$D$171&lt;&gt;"",'CDS-C'!$D$171,"")</f>
        <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c r="F106" s="57" t="s">
        <v>283</v>
      </c>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t="str">
        <f>IF('CDS-C'!$D$172&lt;&gt;"",'CDS-C'!$D$172,"")</f>
        <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t="str">
        <f>IF('CDS-C'!$C$179&lt;&gt;"",'CDS-C'!$C$179,"")</f>
        <v/>
      </c>
      <c r="AD107" s="158" t="s">
        <v>715</v>
      </c>
      <c r="AE107" s="158" t="s">
        <v>946</v>
      </c>
      <c r="AF107" s="158" t="s">
        <v>947</v>
      </c>
      <c r="AG107" s="158" t="s">
        <v>334</v>
      </c>
      <c r="AH107" s="158" t="s">
        <v>335</v>
      </c>
      <c r="AI107" s="158" t="s">
        <v>174</v>
      </c>
      <c r="AJ107" s="158" t="s">
        <v>174</v>
      </c>
      <c r="AK107" s="158" t="s">
        <v>174</v>
      </c>
      <c r="AL107" s="158" t="s">
        <v>3827</v>
      </c>
    </row>
    <row r="108" spans="1:38" ht="12.75" customHeight="1">
      <c r="A108" s="73"/>
      <c r="B108" s="32" t="s">
        <v>868</v>
      </c>
      <c r="C108" s="57"/>
      <c r="D108" s="57"/>
      <c r="E108" s="57"/>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t="str">
        <f>IF('CDS-C'!$D$179&lt;&gt;"",'CDS-C'!$D$179,"")</f>
        <v/>
      </c>
      <c r="AD108" s="158" t="s">
        <v>715</v>
      </c>
      <c r="AE108" s="158" t="s">
        <v>946</v>
      </c>
      <c r="AF108" s="158" t="s">
        <v>947</v>
      </c>
      <c r="AG108" s="158" t="s">
        <v>334</v>
      </c>
      <c r="AH108" s="158" t="s">
        <v>335</v>
      </c>
      <c r="AI108" s="158" t="s">
        <v>174</v>
      </c>
      <c r="AJ108" s="158" t="s">
        <v>174</v>
      </c>
      <c r="AK108" s="158" t="s">
        <v>174</v>
      </c>
      <c r="AL108" s="158" t="s">
        <v>3827</v>
      </c>
    </row>
    <row r="109" spans="1:38" ht="12.75" customHeight="1">
      <c r="A109" s="73"/>
      <c r="B109" s="32" t="s">
        <v>872</v>
      </c>
      <c r="C109" s="57"/>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t="str">
        <f>IF('CDS-C'!$E$179&lt;&gt;"",'CDS-C'!$E$179,"")</f>
        <v/>
      </c>
      <c r="AD109" s="158" t="s">
        <v>715</v>
      </c>
      <c r="AE109" s="158" t="s">
        <v>946</v>
      </c>
      <c r="AF109" s="158" t="s">
        <v>947</v>
      </c>
      <c r="AG109" s="158" t="s">
        <v>334</v>
      </c>
      <c r="AH109" s="158" t="s">
        <v>335</v>
      </c>
      <c r="AI109" s="158" t="s">
        <v>174</v>
      </c>
      <c r="AJ109" s="158" t="s">
        <v>174</v>
      </c>
      <c r="AK109" s="158" t="s">
        <v>174</v>
      </c>
      <c r="AL109" s="158" t="s">
        <v>3827</v>
      </c>
    </row>
    <row r="110" spans="1:38" ht="12.75" customHeight="1">
      <c r="A110" s="73"/>
      <c r="B110" s="32" t="s">
        <v>875</v>
      </c>
      <c r="C110" s="57"/>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t="str">
        <f>IF('CDS-C'!$C$180&lt;&gt;"",'CDS-C'!$C$180,"")</f>
        <v/>
      </c>
      <c r="AD110" s="158" t="s">
        <v>715</v>
      </c>
      <c r="AE110" s="158" t="s">
        <v>946</v>
      </c>
      <c r="AF110" s="158" t="s">
        <v>947</v>
      </c>
      <c r="AG110" s="158" t="s">
        <v>334</v>
      </c>
      <c r="AH110" s="158" t="s">
        <v>335</v>
      </c>
      <c r="AI110" s="158" t="s">
        <v>174</v>
      </c>
      <c r="AJ110" s="158" t="s">
        <v>174</v>
      </c>
      <c r="AK110" s="158" t="s">
        <v>174</v>
      </c>
      <c r="AL110" s="158" t="s">
        <v>3827</v>
      </c>
    </row>
    <row r="111" spans="1:38" ht="12.75" customHeight="1">
      <c r="A111" s="73"/>
      <c r="B111" s="32" t="s">
        <v>877</v>
      </c>
      <c r="C111" s="57"/>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t="str">
        <f>IF('CDS-C'!$D$180&lt;&gt;"",'CDS-C'!$D$180,"")</f>
        <v/>
      </c>
      <c r="AD111" s="158" t="s">
        <v>715</v>
      </c>
      <c r="AE111" s="158" t="s">
        <v>946</v>
      </c>
      <c r="AF111" s="158" t="s">
        <v>947</v>
      </c>
      <c r="AG111" s="158" t="s">
        <v>334</v>
      </c>
      <c r="AH111" s="158" t="s">
        <v>335</v>
      </c>
      <c r="AI111" s="158" t="s">
        <v>174</v>
      </c>
      <c r="AJ111" s="158" t="s">
        <v>174</v>
      </c>
      <c r="AK111" s="158" t="s">
        <v>174</v>
      </c>
      <c r="AL111" s="158" t="s">
        <v>3827</v>
      </c>
    </row>
    <row r="112" spans="1:38" ht="12.75" customHeight="1">
      <c r="A112" s="73"/>
      <c r="B112" s="32" t="s">
        <v>881</v>
      </c>
      <c r="C112" s="57"/>
      <c r="D112" s="57"/>
      <c r="E112" s="57"/>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t="str">
        <f>IF('CDS-C'!$E$180&lt;&gt;"",'CDS-C'!$E$180,"")</f>
        <v/>
      </c>
      <c r="AD112" s="158" t="s">
        <v>715</v>
      </c>
      <c r="AE112" s="158" t="s">
        <v>946</v>
      </c>
      <c r="AF112" s="158" t="s">
        <v>947</v>
      </c>
      <c r="AG112" s="158" t="s">
        <v>334</v>
      </c>
      <c r="AH112" s="158" t="s">
        <v>335</v>
      </c>
      <c r="AI112" s="158" t="s">
        <v>174</v>
      </c>
      <c r="AJ112" s="158" t="s">
        <v>174</v>
      </c>
      <c r="AK112" s="158" t="s">
        <v>174</v>
      </c>
      <c r="AL112" s="158" t="s">
        <v>3827</v>
      </c>
    </row>
    <row r="113" spans="1:38" ht="12.75" customHeight="1">
      <c r="A113" s="73"/>
      <c r="B113" s="32" t="s">
        <v>886</v>
      </c>
      <c r="C113" s="57"/>
      <c r="D113" s="57"/>
      <c r="E113" s="57" t="s">
        <v>283</v>
      </c>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t="str">
        <f>IF('CDS-C'!$C$181&lt;&gt;"",'CDS-C'!$C$181,"")</f>
        <v/>
      </c>
      <c r="AD113" s="158" t="s">
        <v>715</v>
      </c>
      <c r="AE113" s="158" t="s">
        <v>946</v>
      </c>
      <c r="AF113" s="158" t="s">
        <v>947</v>
      </c>
      <c r="AG113" s="158" t="s">
        <v>334</v>
      </c>
      <c r="AH113" s="158" t="s">
        <v>335</v>
      </c>
      <c r="AI113" s="158" t="s">
        <v>174</v>
      </c>
      <c r="AJ113" s="158" t="s">
        <v>174</v>
      </c>
      <c r="AK113" s="158" t="s">
        <v>174</v>
      </c>
      <c r="AL113" s="158" t="s">
        <v>3827</v>
      </c>
    </row>
    <row r="114" spans="1:38" ht="12.75" customHeight="1">
      <c r="A114" s="73"/>
      <c r="B114" s="32" t="s">
        <v>888</v>
      </c>
      <c r="C114" s="57"/>
      <c r="D114" s="57"/>
      <c r="E114" s="57"/>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t="str">
        <f>IF('CDS-C'!$D$181&lt;&gt;"",'CDS-C'!$D$181,"")</f>
        <v/>
      </c>
      <c r="AD114" s="158" t="s">
        <v>715</v>
      </c>
      <c r="AE114" s="158" t="s">
        <v>946</v>
      </c>
      <c r="AF114" s="158" t="s">
        <v>947</v>
      </c>
      <c r="AG114" s="158" t="s">
        <v>334</v>
      </c>
      <c r="AH114" s="158" t="s">
        <v>335</v>
      </c>
      <c r="AI114" s="158" t="s">
        <v>174</v>
      </c>
      <c r="AJ114" s="158" t="s">
        <v>174</v>
      </c>
      <c r="AK114" s="158" t="s">
        <v>174</v>
      </c>
      <c r="AL114" s="158" t="s">
        <v>3827</v>
      </c>
    </row>
    <row r="115" spans="1:38" ht="12.75" customHeight="1">
      <c r="A115" s="73"/>
      <c r="B115" s="32" t="s">
        <v>890</v>
      </c>
      <c r="C115" s="57"/>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t="str">
        <f>IF('CDS-C'!$E$181&lt;&gt;"",'CDS-C'!$E$181,"")</f>
        <v/>
      </c>
      <c r="AD115" s="158" t="s">
        <v>715</v>
      </c>
      <c r="AE115" s="158" t="s">
        <v>946</v>
      </c>
      <c r="AF115" s="158" t="s">
        <v>947</v>
      </c>
      <c r="AG115" s="158" t="s">
        <v>334</v>
      </c>
      <c r="AH115" s="158" t="s">
        <v>335</v>
      </c>
      <c r="AI115" s="158" t="s">
        <v>174</v>
      </c>
      <c r="AJ115" s="158" t="s">
        <v>174</v>
      </c>
      <c r="AK115" s="158" t="s">
        <v>174</v>
      </c>
      <c r="AL115" s="158" t="s">
        <v>3827</v>
      </c>
    </row>
    <row r="116" spans="1:38" ht="12.75" customHeight="1">
      <c r="A116" s="73"/>
      <c r="B116" s="31" t="s">
        <v>892</v>
      </c>
      <c r="C116" s="57"/>
      <c r="D116" s="57"/>
      <c r="E116" s="57"/>
      <c r="F116" s="57"/>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t="str">
        <f>IF('CDS-C'!$C$182&lt;&gt;"",'CDS-C'!$C$182,"")</f>
        <v/>
      </c>
      <c r="AD116" s="158" t="s">
        <v>715</v>
      </c>
      <c r="AE116" s="158" t="s">
        <v>946</v>
      </c>
      <c r="AF116" s="158" t="s">
        <v>947</v>
      </c>
      <c r="AG116" s="158" t="s">
        <v>334</v>
      </c>
      <c r="AH116" s="158" t="s">
        <v>335</v>
      </c>
      <c r="AI116" s="158" t="s">
        <v>174</v>
      </c>
      <c r="AJ116" s="158" t="s">
        <v>174</v>
      </c>
      <c r="AK116" s="158" t="s">
        <v>174</v>
      </c>
      <c r="AL116" s="158" t="s">
        <v>3827</v>
      </c>
    </row>
    <row r="117" spans="1:38" ht="12.75" customHeight="1">
      <c r="A117" s="73"/>
      <c r="B117" s="32" t="s">
        <v>894</v>
      </c>
      <c r="C117" s="57"/>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t="str">
        <f>IF('CDS-C'!$D$182&lt;&gt;"",'CDS-C'!$D$182,"")</f>
        <v/>
      </c>
      <c r="AD117" s="158" t="s">
        <v>715</v>
      </c>
      <c r="AE117" s="158" t="s">
        <v>946</v>
      </c>
      <c r="AF117" s="158" t="s">
        <v>947</v>
      </c>
      <c r="AG117" s="158" t="s">
        <v>334</v>
      </c>
      <c r="AH117" s="158" t="s">
        <v>335</v>
      </c>
      <c r="AI117" s="158" t="s">
        <v>174</v>
      </c>
      <c r="AJ117" s="158" t="s">
        <v>174</v>
      </c>
      <c r="AK117" s="158" t="s">
        <v>174</v>
      </c>
      <c r="AL117" s="158" t="s">
        <v>3827</v>
      </c>
    </row>
    <row r="118" spans="1:38" ht="12.75" customHeight="1">
      <c r="A118" s="73"/>
      <c r="B118" s="32" t="s">
        <v>897</v>
      </c>
      <c r="C118" s="57"/>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t="str">
        <f>IF('CDS-C'!$E$182&lt;&gt;"",'CDS-C'!$E$182,"")</f>
        <v/>
      </c>
      <c r="AD118" s="158" t="s">
        <v>715</v>
      </c>
      <c r="AE118" s="158" t="s">
        <v>946</v>
      </c>
      <c r="AF118" s="158" t="s">
        <v>947</v>
      </c>
      <c r="AG118" s="158" t="s">
        <v>334</v>
      </c>
      <c r="AH118" s="158" t="s">
        <v>335</v>
      </c>
      <c r="AI118" s="158" t="s">
        <v>174</v>
      </c>
      <c r="AJ118" s="158" t="s">
        <v>174</v>
      </c>
      <c r="AK118" s="158" t="s">
        <v>174</v>
      </c>
      <c r="AL118" s="158" t="s">
        <v>3827</v>
      </c>
    </row>
    <row r="119" spans="1:38" ht="12.75" customHeight="1">
      <c r="A119" s="73"/>
      <c r="B119" s="32" t="s">
        <v>899</v>
      </c>
      <c r="C119" s="57"/>
      <c r="D119" s="57"/>
      <c r="E119" s="57"/>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t="str">
        <f>IF('CDS-C'!$C$183&lt;&gt;"",'CDS-C'!$C$183,"")</f>
        <v/>
      </c>
      <c r="AD119" s="158" t="s">
        <v>715</v>
      </c>
      <c r="AE119" s="158" t="s">
        <v>946</v>
      </c>
      <c r="AF119" s="158" t="s">
        <v>947</v>
      </c>
      <c r="AG119" s="158" t="s">
        <v>334</v>
      </c>
      <c r="AH119" s="158" t="s">
        <v>335</v>
      </c>
      <c r="AI119" s="158" t="s">
        <v>174</v>
      </c>
      <c r="AJ119" s="158" t="s">
        <v>174</v>
      </c>
      <c r="AK119" s="158" t="s">
        <v>174</v>
      </c>
      <c r="AL119" s="158"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t="str">
        <f>IF('CDS-C'!$D$183&lt;&gt;"",'CDS-C'!$D$183,"")</f>
        <v/>
      </c>
      <c r="AD120" s="158" t="s">
        <v>715</v>
      </c>
      <c r="AE120" s="158" t="s">
        <v>946</v>
      </c>
      <c r="AF120" s="158" t="s">
        <v>947</v>
      </c>
      <c r="AG120" s="158" t="s">
        <v>334</v>
      </c>
      <c r="AH120" s="158" t="s">
        <v>335</v>
      </c>
      <c r="AI120" s="158" t="s">
        <v>174</v>
      </c>
      <c r="AJ120" s="158" t="s">
        <v>174</v>
      </c>
      <c r="AK120" s="158" t="s">
        <v>174</v>
      </c>
      <c r="AL120" s="158" t="s">
        <v>3827</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t="str">
        <f>IF('CDS-C'!$E$183&lt;&gt;"",'CDS-C'!$E$183,"")</f>
        <v/>
      </c>
      <c r="AD121" s="158" t="s">
        <v>715</v>
      </c>
      <c r="AE121" s="158" t="s">
        <v>946</v>
      </c>
      <c r="AF121" s="158" t="s">
        <v>947</v>
      </c>
      <c r="AG121" s="158" t="s">
        <v>334</v>
      </c>
      <c r="AH121" s="158" t="s">
        <v>335</v>
      </c>
      <c r="AI121" s="158" t="s">
        <v>174</v>
      </c>
      <c r="AJ121" s="158" t="s">
        <v>174</v>
      </c>
      <c r="AK121" s="158" t="s">
        <v>174</v>
      </c>
      <c r="AL121" s="158" t="s">
        <v>3827</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t="str">
        <f>IF('CDS-C'!$C$184&lt;&gt;"",'CDS-C'!$C$184,"")</f>
        <v/>
      </c>
      <c r="AD122" s="158" t="s">
        <v>715</v>
      </c>
      <c r="AE122" s="158" t="s">
        <v>946</v>
      </c>
      <c r="AF122" s="158" t="s">
        <v>947</v>
      </c>
      <c r="AG122" s="158" t="s">
        <v>334</v>
      </c>
      <c r="AH122" s="158" t="s">
        <v>335</v>
      </c>
      <c r="AI122" s="158" t="s">
        <v>174</v>
      </c>
      <c r="AJ122" s="158" t="s">
        <v>174</v>
      </c>
      <c r="AK122" s="158" t="s">
        <v>174</v>
      </c>
      <c r="AL122" s="158" t="s">
        <v>3827</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t="str">
        <f>IF('CDS-C'!$D$184&lt;&gt;"",'CDS-C'!$D$184,"")</f>
        <v/>
      </c>
      <c r="AD123" s="158" t="s">
        <v>715</v>
      </c>
      <c r="AE123" s="158" t="s">
        <v>946</v>
      </c>
      <c r="AF123" s="158" t="s">
        <v>947</v>
      </c>
      <c r="AG123" s="158" t="s">
        <v>334</v>
      </c>
      <c r="AH123" s="158" t="s">
        <v>335</v>
      </c>
      <c r="AI123" s="158" t="s">
        <v>174</v>
      </c>
      <c r="AJ123" s="158" t="s">
        <v>174</v>
      </c>
      <c r="AK123" s="158" t="s">
        <v>174</v>
      </c>
      <c r="AL123" s="158" t="s">
        <v>3827</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t="str">
        <f>IF('CDS-C'!$E$184&lt;&gt;"",'CDS-C'!$E$184,"")</f>
        <v/>
      </c>
      <c r="AD124" s="158" t="s">
        <v>715</v>
      </c>
      <c r="AE124" s="158" t="s">
        <v>946</v>
      </c>
      <c r="AF124" s="158" t="s">
        <v>947</v>
      </c>
      <c r="AG124" s="158" t="s">
        <v>334</v>
      </c>
      <c r="AH124" s="158" t="s">
        <v>335</v>
      </c>
      <c r="AI124" s="158" t="s">
        <v>174</v>
      </c>
      <c r="AJ124" s="158" t="s">
        <v>174</v>
      </c>
      <c r="AK124" s="158" t="s">
        <v>174</v>
      </c>
      <c r="AL124" s="158" t="s">
        <v>3827</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3827</v>
      </c>
    </row>
    <row r="126" spans="1:38" ht="12.75" customHeight="1">
      <c r="A126" s="73"/>
      <c r="B126" s="389"/>
      <c r="C126" s="367"/>
      <c r="D126" s="384"/>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3827</v>
      </c>
    </row>
    <row r="127" spans="1:38" ht="12.6" customHeight="1">
      <c r="A127" s="73" t="s">
        <v>1013</v>
      </c>
      <c r="B127" s="358" t="s">
        <v>1008</v>
      </c>
      <c r="C127" s="367"/>
      <c r="D127" s="384"/>
      <c r="E127" s="117" t="s">
        <v>1387</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3827</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3827</v>
      </c>
    </row>
    <row r="129" spans="1:38" ht="13.5">
      <c r="B129" s="24" t="s">
        <v>3828</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3827</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3827</v>
      </c>
    </row>
    <row r="131" spans="1:38" ht="39.75" customHeight="1">
      <c r="A131" s="73"/>
      <c r="B131" s="177" t="s">
        <v>908</v>
      </c>
      <c r="C131" s="55"/>
      <c r="D131" s="55"/>
      <c r="E131" s="55"/>
      <c r="F131" s="55"/>
      <c r="G131" s="76" t="s">
        <v>283</v>
      </c>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3827</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3827</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3827</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t="str">
        <f>IF('CDS-C'!$C$192&lt;&gt;"",'CDS-C'!$C$192,"")</f>
        <v/>
      </c>
      <c r="AD134" s="158" t="s">
        <v>715</v>
      </c>
      <c r="AE134" s="158" t="s">
        <v>946</v>
      </c>
      <c r="AF134" s="158" t="s">
        <v>947</v>
      </c>
      <c r="AG134" s="158" t="s">
        <v>334</v>
      </c>
      <c r="AH134" s="158" t="s">
        <v>335</v>
      </c>
      <c r="AI134" s="158" t="s">
        <v>174</v>
      </c>
      <c r="AJ134" s="158" t="s">
        <v>174</v>
      </c>
      <c r="AK134" s="158" t="s">
        <v>174</v>
      </c>
      <c r="AL134" s="158" t="s">
        <v>3827</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t="str">
        <f>IF('CDS-C'!$C$193&lt;&gt;"",'CDS-C'!$C$193,"")</f>
        <v/>
      </c>
      <c r="AD135" s="158" t="s">
        <v>715</v>
      </c>
      <c r="AE135" s="158" t="s">
        <v>946</v>
      </c>
      <c r="AF135" s="158" t="s">
        <v>947</v>
      </c>
      <c r="AG135" s="158" t="s">
        <v>334</v>
      </c>
      <c r="AH135" s="158" t="s">
        <v>335</v>
      </c>
      <c r="AI135" s="158" t="s">
        <v>174</v>
      </c>
      <c r="AJ135" s="158" t="s">
        <v>174</v>
      </c>
      <c r="AK135" s="158" t="s">
        <v>174</v>
      </c>
      <c r="AL135" s="158" t="s">
        <v>3827</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t="str">
        <f>IF('CDS-C'!$C$194&lt;&gt;"",'CDS-C'!$C$194,"")</f>
        <v/>
      </c>
      <c r="AD136" s="158" t="s">
        <v>715</v>
      </c>
      <c r="AE136" s="158" t="s">
        <v>946</v>
      </c>
      <c r="AF136" s="158" t="s">
        <v>947</v>
      </c>
      <c r="AG136" s="158" t="s">
        <v>334</v>
      </c>
      <c r="AH136" s="158" t="s">
        <v>335</v>
      </c>
      <c r="AI136" s="158" t="s">
        <v>174</v>
      </c>
      <c r="AJ136" s="158" t="s">
        <v>174</v>
      </c>
      <c r="AK136" s="158" t="s">
        <v>174</v>
      </c>
      <c r="AL136" s="158" t="s">
        <v>3827</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t="str">
        <f>IF('CDS-C'!$C$195&lt;&gt;"",'CDS-C'!$C$195,"")</f>
        <v/>
      </c>
      <c r="AD137" s="158" t="s">
        <v>715</v>
      </c>
      <c r="AE137" s="158" t="s">
        <v>946</v>
      </c>
      <c r="AF137" s="158" t="s">
        <v>947</v>
      </c>
      <c r="AG137" s="158" t="s">
        <v>334</v>
      </c>
      <c r="AH137" s="158" t="s">
        <v>335</v>
      </c>
      <c r="AI137" s="158" t="s">
        <v>174</v>
      </c>
      <c r="AJ137" s="158" t="s">
        <v>174</v>
      </c>
      <c r="AK137" s="158" t="s">
        <v>174</v>
      </c>
      <c r="AL137" s="158" t="s">
        <v>3827</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3827</v>
      </c>
    </row>
    <row r="139" spans="1:38" ht="15.6" customHeight="1">
      <c r="A139" s="73" t="s">
        <v>1043</v>
      </c>
      <c r="B139" s="158" t="s">
        <v>914</v>
      </c>
      <c r="F139" s="180" t="s">
        <v>4989</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3827</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0</v>
      </c>
      <c r="AD140" s="158" t="s">
        <v>715</v>
      </c>
      <c r="AE140" s="158" t="s">
        <v>946</v>
      </c>
      <c r="AF140" s="158" t="s">
        <v>947</v>
      </c>
      <c r="AG140" s="158" t="s">
        <v>334</v>
      </c>
      <c r="AH140" s="158" t="s">
        <v>335</v>
      </c>
      <c r="AI140" s="158" t="s">
        <v>174</v>
      </c>
      <c r="AJ140" s="158" t="s">
        <v>174</v>
      </c>
      <c r="AK140" s="158" t="s">
        <v>174</v>
      </c>
      <c r="AL140" s="158" t="s">
        <v>3827</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t="str">
        <f>IF('CDS-C'!$D$192&lt;&gt;"",'CDS-C'!$D$192,"")</f>
        <v/>
      </c>
      <c r="AD141" s="158" t="s">
        <v>715</v>
      </c>
      <c r="AE141" s="158" t="s">
        <v>946</v>
      </c>
      <c r="AF141" s="158" t="s">
        <v>947</v>
      </c>
      <c r="AG141" s="158" t="s">
        <v>334</v>
      </c>
      <c r="AH141" s="158" t="s">
        <v>335</v>
      </c>
      <c r="AI141" s="158" t="s">
        <v>174</v>
      </c>
      <c r="AJ141" s="158" t="s">
        <v>174</v>
      </c>
      <c r="AK141" s="158" t="s">
        <v>174</v>
      </c>
      <c r="AL141" s="158" t="s">
        <v>3827</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t="str">
        <f>IF('CDS-C'!$D$193&lt;&gt;"",'CDS-C'!$D$193,"")</f>
        <v/>
      </c>
      <c r="AD142" s="158" t="s">
        <v>715</v>
      </c>
      <c r="AE142" s="158" t="s">
        <v>946</v>
      </c>
      <c r="AF142" s="158" t="s">
        <v>947</v>
      </c>
      <c r="AG142" s="158" t="s">
        <v>334</v>
      </c>
      <c r="AH142" s="158" t="s">
        <v>335</v>
      </c>
      <c r="AI142" s="158" t="s">
        <v>174</v>
      </c>
      <c r="AJ142" s="158" t="s">
        <v>174</v>
      </c>
      <c r="AK142" s="158" t="s">
        <v>174</v>
      </c>
      <c r="AL142" s="158" t="s">
        <v>3827</v>
      </c>
    </row>
    <row r="143" spans="1:38" ht="27.6"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t="str">
        <f>IF('CDS-C'!$D$194&lt;&gt;"",'CDS-C'!$D$194,"")</f>
        <v/>
      </c>
      <c r="AD143" s="158" t="s">
        <v>715</v>
      </c>
      <c r="AE143" s="158" t="s">
        <v>946</v>
      </c>
      <c r="AF143" s="158" t="s">
        <v>947</v>
      </c>
      <c r="AG143" s="158" t="s">
        <v>334</v>
      </c>
      <c r="AH143" s="158" t="s">
        <v>335</v>
      </c>
      <c r="AI143" s="158" t="s">
        <v>174</v>
      </c>
      <c r="AJ143" s="158" t="s">
        <v>174</v>
      </c>
      <c r="AK143" s="158" t="s">
        <v>174</v>
      </c>
      <c r="AL143" s="158" t="s">
        <v>3827</v>
      </c>
    </row>
    <row r="144" spans="1:38" ht="12.75" customHeight="1">
      <c r="A144" s="73" t="s">
        <v>1054</v>
      </c>
      <c r="B144" s="365" t="s">
        <v>1055</v>
      </c>
      <c r="C144" s="367"/>
      <c r="D144" s="367"/>
      <c r="E144" s="367"/>
      <c r="F144" s="182"/>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t="str">
        <f>IF('CDS-C'!$D$195&lt;&gt;"",'CDS-C'!$D$195,"")</f>
        <v/>
      </c>
      <c r="AD144" s="158" t="s">
        <v>715</v>
      </c>
      <c r="AE144" s="158" t="s">
        <v>946</v>
      </c>
      <c r="AF144" s="158" t="s">
        <v>947</v>
      </c>
      <c r="AG144" s="158" t="s">
        <v>334</v>
      </c>
      <c r="AH144" s="158" t="s">
        <v>335</v>
      </c>
      <c r="AI144" s="158" t="s">
        <v>174</v>
      </c>
      <c r="AJ144" s="158" t="s">
        <v>174</v>
      </c>
      <c r="AK144" s="158" t="s">
        <v>174</v>
      </c>
      <c r="AL144" s="158" t="s">
        <v>3827</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3827</v>
      </c>
    </row>
    <row r="146" spans="1:38" ht="12.75" customHeight="1">
      <c r="A146" s="73" t="s">
        <v>1060</v>
      </c>
      <c r="B146" s="361" t="s">
        <v>925</v>
      </c>
      <c r="C146" s="367"/>
      <c r="D146" s="400" t="s">
        <v>4994</v>
      </c>
      <c r="E146" s="401"/>
      <c r="F146" s="402"/>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3827</v>
      </c>
    </row>
    <row r="147" spans="1:38" ht="12.75" customHeight="1">
      <c r="A147" s="73"/>
      <c r="B147" s="367"/>
      <c r="C147" s="367"/>
      <c r="D147" s="403"/>
      <c r="E147" s="404"/>
      <c r="F147" s="405"/>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0</v>
      </c>
      <c r="AD147" s="158" t="s">
        <v>715</v>
      </c>
      <c r="AE147" s="158" t="s">
        <v>946</v>
      </c>
      <c r="AF147" s="158" t="s">
        <v>947</v>
      </c>
      <c r="AG147" s="158" t="s">
        <v>334</v>
      </c>
      <c r="AH147" s="158" t="s">
        <v>335</v>
      </c>
      <c r="AI147" s="158" t="s">
        <v>174</v>
      </c>
      <c r="AJ147" s="158" t="s">
        <v>174</v>
      </c>
      <c r="AK147" s="158" t="s">
        <v>174</v>
      </c>
      <c r="AL147" s="158" t="s">
        <v>3827</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t="str">
        <f>IF('CDS-C'!$C$201&lt;&gt;"",'CDS-C'!$C$201,"")</f>
        <v/>
      </c>
      <c r="AD148" s="158" t="s">
        <v>715</v>
      </c>
      <c r="AE148" s="158" t="s">
        <v>946</v>
      </c>
      <c r="AF148" s="158" t="s">
        <v>947</v>
      </c>
      <c r="AG148" s="158" t="s">
        <v>334</v>
      </c>
      <c r="AH148" s="158" t="s">
        <v>335</v>
      </c>
      <c r="AI148" s="158" t="s">
        <v>174</v>
      </c>
      <c r="AJ148" s="158" t="s">
        <v>174</v>
      </c>
      <c r="AK148" s="158" t="s">
        <v>174</v>
      </c>
      <c r="AL148" s="158" t="s">
        <v>3827</v>
      </c>
    </row>
    <row r="149" spans="1:38" ht="27" customHeight="1">
      <c r="A149" s="73" t="s">
        <v>1067</v>
      </c>
      <c r="B149" s="406" t="s">
        <v>3743</v>
      </c>
      <c r="C149" s="367"/>
      <c r="D149" s="367"/>
      <c r="E149" s="367"/>
      <c r="F149" s="367"/>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t="str">
        <f>IF('CDS-C'!$C$202&lt;&gt;"",'CDS-C'!$C$202,"")</f>
        <v/>
      </c>
      <c r="AD149" s="158" t="s">
        <v>715</v>
      </c>
      <c r="AE149" s="158" t="s">
        <v>946</v>
      </c>
      <c r="AF149" s="158" t="s">
        <v>947</v>
      </c>
      <c r="AG149" s="158" t="s">
        <v>334</v>
      </c>
      <c r="AH149" s="158" t="s">
        <v>335</v>
      </c>
      <c r="AI149" s="158" t="s">
        <v>174</v>
      </c>
      <c r="AJ149" s="158" t="s">
        <v>174</v>
      </c>
      <c r="AK149" s="158" t="s">
        <v>174</v>
      </c>
      <c r="AL149" s="158" t="s">
        <v>3827</v>
      </c>
    </row>
    <row r="150" spans="1:38" ht="13.5">
      <c r="A150" s="184" t="s">
        <v>283</v>
      </c>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t="str">
        <f>IF('CDS-C'!$C$203&lt;&gt;"",'CDS-C'!$C$203,"")</f>
        <v/>
      </c>
      <c r="AD150" s="158" t="s">
        <v>715</v>
      </c>
      <c r="AE150" s="158" t="s">
        <v>946</v>
      </c>
      <c r="AF150" s="158" t="s">
        <v>947</v>
      </c>
      <c r="AG150" s="158" t="s">
        <v>334</v>
      </c>
      <c r="AH150" s="158" t="s">
        <v>335</v>
      </c>
      <c r="AI150" s="158" t="s">
        <v>174</v>
      </c>
      <c r="AJ150" s="158" t="s">
        <v>174</v>
      </c>
      <c r="AK150" s="158" t="s">
        <v>174</v>
      </c>
      <c r="AL150" s="158" t="s">
        <v>3827</v>
      </c>
    </row>
    <row r="151" spans="1:38" ht="13.5">
      <c r="A151" s="184" t="s">
        <v>283</v>
      </c>
      <c r="B151" s="358" t="s">
        <v>929</v>
      </c>
      <c r="C151" s="367"/>
      <c r="D151" s="367"/>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3827</v>
      </c>
    </row>
    <row r="152" spans="1:38" ht="13.5">
      <c r="A152" s="184" t="s">
        <v>283</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3827</v>
      </c>
    </row>
    <row r="153" spans="1:38" ht="13.5">
      <c r="A153" s="184" t="s">
        <v>283</v>
      </c>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3827</v>
      </c>
    </row>
    <row r="154" spans="1:38" ht="13.5">
      <c r="A154" s="184"/>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0</v>
      </c>
      <c r="AD154" s="158" t="s">
        <v>715</v>
      </c>
      <c r="AE154" s="158" t="s">
        <v>946</v>
      </c>
      <c r="AF154" s="158" t="s">
        <v>947</v>
      </c>
      <c r="AG154" s="158" t="s">
        <v>334</v>
      </c>
      <c r="AH154" s="158" t="s">
        <v>335</v>
      </c>
      <c r="AI154" s="158" t="s">
        <v>174</v>
      </c>
      <c r="AJ154" s="158" t="s">
        <v>174</v>
      </c>
      <c r="AK154" s="158" t="s">
        <v>174</v>
      </c>
      <c r="AL154" s="158" t="s">
        <v>3827</v>
      </c>
    </row>
    <row r="155" spans="1:38" ht="13.5">
      <c r="A155" s="184"/>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t="str">
        <f>IF('CDS-C'!$C$210&lt;&gt;"",'CDS-C'!$C$210,"")</f>
        <v/>
      </c>
      <c r="AD155" s="158" t="s">
        <v>715</v>
      </c>
      <c r="AE155" s="158" t="s">
        <v>946</v>
      </c>
      <c r="AF155" s="158" t="s">
        <v>947</v>
      </c>
      <c r="AG155" s="158" t="s">
        <v>334</v>
      </c>
      <c r="AH155" s="158" t="s">
        <v>335</v>
      </c>
      <c r="AI155" s="158" t="s">
        <v>174</v>
      </c>
      <c r="AJ155" s="158" t="s">
        <v>174</v>
      </c>
      <c r="AK155" s="158" t="s">
        <v>174</v>
      </c>
      <c r="AL155" s="158" t="s">
        <v>3827</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t="str">
        <f>IF('CDS-C'!$C$211&lt;&gt;"",'CDS-C'!$C$211,"")</f>
        <v/>
      </c>
      <c r="AD156" s="158" t="s">
        <v>715</v>
      </c>
      <c r="AE156" s="158" t="s">
        <v>946</v>
      </c>
      <c r="AF156" s="158" t="s">
        <v>947</v>
      </c>
      <c r="AG156" s="158" t="s">
        <v>334</v>
      </c>
      <c r="AH156" s="158" t="s">
        <v>335</v>
      </c>
      <c r="AI156" s="158" t="s">
        <v>174</v>
      </c>
      <c r="AJ156" s="158" t="s">
        <v>174</v>
      </c>
      <c r="AK156" s="158" t="s">
        <v>174</v>
      </c>
      <c r="AL156" s="158" t="s">
        <v>3827</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3827</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3827</v>
      </c>
    </row>
    <row r="159" spans="1:38" ht="12.75" customHeight="1">
      <c r="A159" s="39"/>
      <c r="B159" s="160" t="s">
        <v>1118</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3827</v>
      </c>
    </row>
    <row r="160" spans="1:38" ht="12.75" customHeight="1">
      <c r="A160" s="39"/>
      <c r="B160" s="358" t="s">
        <v>1121</v>
      </c>
      <c r="C160" s="367"/>
      <c r="D160" s="367"/>
      <c r="E160" s="367"/>
      <c r="F160" s="367"/>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3827</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0</v>
      </c>
      <c r="AD161" s="158" t="s">
        <v>715</v>
      </c>
      <c r="AE161" s="158" t="s">
        <v>946</v>
      </c>
      <c r="AF161" s="158" t="s">
        <v>947</v>
      </c>
      <c r="AG161" s="158" t="s">
        <v>334</v>
      </c>
      <c r="AH161" s="158" t="s">
        <v>335</v>
      </c>
      <c r="AI161" s="158" t="s">
        <v>174</v>
      </c>
      <c r="AJ161" s="158" t="s">
        <v>174</v>
      </c>
      <c r="AK161" s="158" t="s">
        <v>174</v>
      </c>
      <c r="AL161" s="158" t="s">
        <v>3827</v>
      </c>
    </row>
    <row r="162" spans="1:38" ht="12.75" customHeight="1">
      <c r="A162" s="73" t="s">
        <v>1126</v>
      </c>
      <c r="B162" s="385" t="s">
        <v>1127</v>
      </c>
      <c r="C162" s="367"/>
      <c r="D162" s="367"/>
      <c r="E162" s="367"/>
      <c r="F162" s="367"/>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t="str">
        <f>IF('CDS-C'!$D$210&lt;&gt;"",'CDS-C'!$D$210,"")</f>
        <v/>
      </c>
      <c r="AD162" s="158" t="s">
        <v>715</v>
      </c>
      <c r="AE162" s="158" t="s">
        <v>946</v>
      </c>
      <c r="AF162" s="158" t="s">
        <v>947</v>
      </c>
      <c r="AG162" s="158" t="s">
        <v>334</v>
      </c>
      <c r="AH162" s="158" t="s">
        <v>335</v>
      </c>
      <c r="AI162" s="158" t="s">
        <v>174</v>
      </c>
      <c r="AJ162" s="158" t="s">
        <v>174</v>
      </c>
      <c r="AK162" s="158" t="s">
        <v>174</v>
      </c>
      <c r="AL162" s="158" t="s">
        <v>3827</v>
      </c>
    </row>
    <row r="163" spans="1:38" ht="12.75" customHeight="1">
      <c r="A163" s="73"/>
      <c r="B163" s="358" t="s">
        <v>1130</v>
      </c>
      <c r="C163" s="367"/>
      <c r="D163" s="367"/>
      <c r="E163" s="367"/>
      <c r="F163" s="367"/>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t="str">
        <f>IF('CDS-C'!$D$211&lt;&gt;"",'CDS-C'!$D$211,"")</f>
        <v/>
      </c>
      <c r="AD163" s="158" t="s">
        <v>715</v>
      </c>
      <c r="AE163" s="158" t="s">
        <v>946</v>
      </c>
      <c r="AF163" s="158" t="s">
        <v>947</v>
      </c>
      <c r="AG163" s="158" t="s">
        <v>334</v>
      </c>
      <c r="AH163" s="158" t="s">
        <v>335</v>
      </c>
      <c r="AI163" s="158" t="s">
        <v>174</v>
      </c>
      <c r="AJ163" s="158" t="s">
        <v>174</v>
      </c>
      <c r="AK163" s="158" t="s">
        <v>174</v>
      </c>
      <c r="AL163" s="158" t="s">
        <v>3827</v>
      </c>
    </row>
    <row r="164" spans="1:38" ht="12.75" customHeight="1">
      <c r="A164" s="73"/>
      <c r="B164" s="396" t="s">
        <v>3744</v>
      </c>
      <c r="C164" s="367"/>
      <c r="D164" s="367"/>
      <c r="E164" s="367"/>
      <c r="F164" s="367"/>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t="str">
        <f>IF('CDS-C'!$D$212&lt;&gt;"",'CDS-C'!$D$212,"")</f>
        <v/>
      </c>
      <c r="AD164" s="158" t="s">
        <v>715</v>
      </c>
      <c r="AE164" s="158" t="s">
        <v>946</v>
      </c>
      <c r="AF164" s="158" t="s">
        <v>947</v>
      </c>
      <c r="AG164" s="158" t="s">
        <v>334</v>
      </c>
      <c r="AH164" s="158" t="s">
        <v>335</v>
      </c>
      <c r="AI164" s="158" t="s">
        <v>174</v>
      </c>
      <c r="AJ164" s="158" t="s">
        <v>174</v>
      </c>
      <c r="AK164" s="158" t="s">
        <v>174</v>
      </c>
      <c r="AL164" s="158" t="s">
        <v>3827</v>
      </c>
    </row>
    <row r="165" spans="1:38" ht="12.75" customHeight="1">
      <c r="A165" s="73"/>
      <c r="B165" s="396" t="s">
        <v>3745</v>
      </c>
      <c r="C165" s="367"/>
      <c r="D165" s="367"/>
      <c r="E165" s="367"/>
      <c r="F165" s="367"/>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3827</v>
      </c>
    </row>
    <row r="166" spans="1:38" ht="12.75" customHeight="1">
      <c r="A166" s="73"/>
      <c r="B166" s="396" t="s">
        <v>3746</v>
      </c>
      <c r="C166" s="367"/>
      <c r="D166" s="367"/>
      <c r="E166" s="367"/>
      <c r="F166" s="367"/>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3827</v>
      </c>
    </row>
    <row r="167" spans="1:38" ht="12.75" customHeight="1">
      <c r="A167" s="73"/>
      <c r="B167" s="396" t="s">
        <v>3747</v>
      </c>
      <c r="C167" s="392"/>
      <c r="D167" s="392"/>
      <c r="E167" s="392"/>
      <c r="F167" s="392"/>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3827</v>
      </c>
    </row>
    <row r="168" spans="1:38" ht="12.75" customHeight="1">
      <c r="A168" s="73"/>
      <c r="B168" s="396" t="s">
        <v>3748</v>
      </c>
      <c r="C168" s="392"/>
      <c r="D168" s="392"/>
      <c r="E168" s="392"/>
      <c r="F168" s="392"/>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0</v>
      </c>
      <c r="AD168" s="158" t="s">
        <v>715</v>
      </c>
      <c r="AE168" s="158" t="s">
        <v>946</v>
      </c>
      <c r="AF168" s="158" t="s">
        <v>947</v>
      </c>
      <c r="AG168" s="158" t="s">
        <v>334</v>
      </c>
      <c r="AH168" s="158" t="s">
        <v>335</v>
      </c>
      <c r="AI168" s="158" t="s">
        <v>174</v>
      </c>
      <c r="AJ168" s="158" t="s">
        <v>174</v>
      </c>
      <c r="AK168" s="158" t="s">
        <v>174</v>
      </c>
      <c r="AL168" s="158" t="s">
        <v>3827</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t="str">
        <f>IF('CDS-C'!$E$210&lt;&gt;"",'CDS-C'!$E$210,"")</f>
        <v/>
      </c>
      <c r="AD169" s="158" t="s">
        <v>715</v>
      </c>
      <c r="AE169" s="158" t="s">
        <v>946</v>
      </c>
      <c r="AF169" s="158" t="s">
        <v>947</v>
      </c>
      <c r="AG169" s="158" t="s">
        <v>334</v>
      </c>
      <c r="AH169" s="158" t="s">
        <v>335</v>
      </c>
      <c r="AI169" s="158" t="s">
        <v>174</v>
      </c>
      <c r="AJ169" s="158" t="s">
        <v>174</v>
      </c>
      <c r="AK169" s="158" t="s">
        <v>174</v>
      </c>
      <c r="AL169" s="158" t="s">
        <v>3827</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t="str">
        <f>IF('CDS-C'!$E$211&lt;&gt;"",'CDS-C'!$E$211,"")</f>
        <v/>
      </c>
      <c r="AD170" s="158" t="s">
        <v>715</v>
      </c>
      <c r="AE170" s="158" t="s">
        <v>946</v>
      </c>
      <c r="AF170" s="158" t="s">
        <v>947</v>
      </c>
      <c r="AG170" s="158" t="s">
        <v>334</v>
      </c>
      <c r="AH170" s="158" t="s">
        <v>335</v>
      </c>
      <c r="AI170" s="158" t="s">
        <v>174</v>
      </c>
      <c r="AJ170" s="158" t="s">
        <v>174</v>
      </c>
      <c r="AK170" s="158" t="s">
        <v>174</v>
      </c>
      <c r="AL170" s="158" t="s">
        <v>3827</v>
      </c>
    </row>
    <row r="171" spans="1:38" ht="12.75" customHeight="1">
      <c r="A171" s="73"/>
      <c r="B171" s="187" t="s">
        <v>1148</v>
      </c>
      <c r="C171" s="81"/>
      <c r="D171" s="82"/>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t="str">
        <f>IF('CDS-C'!$E$212&lt;&gt;"",'CDS-C'!$E$212,"")</f>
        <v/>
      </c>
      <c r="AD171" s="158" t="s">
        <v>715</v>
      </c>
      <c r="AE171" s="158" t="s">
        <v>946</v>
      </c>
      <c r="AF171" s="158" t="s">
        <v>947</v>
      </c>
      <c r="AG171" s="158" t="s">
        <v>334</v>
      </c>
      <c r="AH171" s="158" t="s">
        <v>335</v>
      </c>
      <c r="AI171" s="158" t="s">
        <v>174</v>
      </c>
      <c r="AJ171" s="158" t="s">
        <v>174</v>
      </c>
      <c r="AK171" s="158" t="s">
        <v>174</v>
      </c>
      <c r="AL171" s="158" t="s">
        <v>3827</v>
      </c>
    </row>
    <row r="172" spans="1:38" ht="12.75" customHeight="1">
      <c r="A172" s="73"/>
      <c r="B172" s="187" t="s">
        <v>1151</v>
      </c>
      <c r="C172" s="81"/>
      <c r="D172" s="82"/>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3827</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3827</v>
      </c>
    </row>
    <row r="174" spans="1:38" ht="12.75" customHeight="1">
      <c r="A174" s="73"/>
      <c r="B174" s="185"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3827</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0</v>
      </c>
      <c r="AD175" s="158" t="s">
        <v>715</v>
      </c>
      <c r="AE175" s="158" t="s">
        <v>946</v>
      </c>
      <c r="AF175" s="158" t="s">
        <v>947</v>
      </c>
      <c r="AG175" s="158" t="s">
        <v>334</v>
      </c>
      <c r="AH175" s="158" t="s">
        <v>335</v>
      </c>
      <c r="AI175" s="158" t="s">
        <v>174</v>
      </c>
      <c r="AJ175" s="158" t="s">
        <v>174</v>
      </c>
      <c r="AK175" s="158" t="s">
        <v>174</v>
      </c>
      <c r="AL175" s="158" t="s">
        <v>3827</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3827</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3827</v>
      </c>
    </row>
    <row r="178" spans="1:38" ht="28.5" customHeight="1">
      <c r="A178" s="73"/>
      <c r="B178" s="84" t="s">
        <v>1165</v>
      </c>
      <c r="C178" s="85" t="s">
        <v>3818</v>
      </c>
      <c r="D178" s="85" t="s">
        <v>3819</v>
      </c>
      <c r="E178" s="85" t="s">
        <v>3820</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3827</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3827</v>
      </c>
    </row>
    <row r="180" spans="1:38" ht="29.45" customHeight="1">
      <c r="A180" s="73"/>
      <c r="B180" s="188"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3827</v>
      </c>
    </row>
    <row r="181" spans="1:38" ht="31.5" customHeight="1">
      <c r="A181" s="73"/>
      <c r="B181" s="92" t="s">
        <v>1175</v>
      </c>
      <c r="C181" s="57"/>
      <c r="D181" s="57"/>
      <c r="E181" s="57"/>
      <c r="F181" s="24"/>
      <c r="I181" s="24"/>
      <c r="J181" s="186"/>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3827</v>
      </c>
    </row>
    <row r="182" spans="1:38" ht="27" customHeight="1">
      <c r="A182" s="73"/>
      <c r="B182" s="92" t="s">
        <v>1178</v>
      </c>
      <c r="C182" s="57"/>
      <c r="D182" s="57"/>
      <c r="E182" s="57"/>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3827</v>
      </c>
    </row>
    <row r="183" spans="1:38" ht="29.25" customHeight="1">
      <c r="A183" s="73"/>
      <c r="B183" s="92" t="s">
        <v>1181</v>
      </c>
      <c r="C183" s="57"/>
      <c r="D183" s="57"/>
      <c r="E183" s="57"/>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3827</v>
      </c>
    </row>
    <row r="184" spans="1:38" ht="26.45" customHeight="1">
      <c r="A184" s="73"/>
      <c r="B184" s="92" t="s">
        <v>1184</v>
      </c>
      <c r="C184" s="57"/>
      <c r="D184" s="57"/>
      <c r="E184" s="57"/>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3827</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3827</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3827</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3827</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3827</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3827</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0.21215880893300249</v>
      </c>
      <c r="AD190" s="158" t="s">
        <v>715</v>
      </c>
      <c r="AE190" s="158" t="s">
        <v>946</v>
      </c>
      <c r="AF190" s="158" t="s">
        <v>947</v>
      </c>
      <c r="AG190" s="158" t="s">
        <v>334</v>
      </c>
      <c r="AH190" s="158" t="s">
        <v>335</v>
      </c>
      <c r="AI190" s="158" t="s">
        <v>174</v>
      </c>
      <c r="AJ190" s="158" t="s">
        <v>174</v>
      </c>
      <c r="AK190" s="158" t="s">
        <v>174</v>
      </c>
      <c r="AL190" s="158" t="s">
        <v>3827</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0.47022332506203474</v>
      </c>
      <c r="AD191" s="158" t="s">
        <v>715</v>
      </c>
      <c r="AE191" s="158" t="s">
        <v>946</v>
      </c>
      <c r="AF191" s="158" t="s">
        <v>947</v>
      </c>
      <c r="AG191" s="158" t="s">
        <v>334</v>
      </c>
      <c r="AH191" s="158" t="s">
        <v>335</v>
      </c>
      <c r="AI191" s="158" t="s">
        <v>174</v>
      </c>
      <c r="AJ191" s="158" t="s">
        <v>174</v>
      </c>
      <c r="AK191" s="158" t="s">
        <v>174</v>
      </c>
      <c r="AL191" s="158" t="s">
        <v>3827</v>
      </c>
    </row>
    <row r="192" spans="1:38" ht="12.75" customHeight="1">
      <c r="A192" s="39"/>
      <c r="B192" s="57" t="s">
        <v>1201</v>
      </c>
      <c r="C192" s="190"/>
      <c r="D192" s="190"/>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0.80024813895781632</v>
      </c>
      <c r="AD192" s="158" t="s">
        <v>715</v>
      </c>
      <c r="AE192" s="158" t="s">
        <v>946</v>
      </c>
      <c r="AF192" s="158" t="s">
        <v>947</v>
      </c>
      <c r="AG192" s="158" t="s">
        <v>334</v>
      </c>
      <c r="AH192" s="158" t="s">
        <v>335</v>
      </c>
      <c r="AI192" s="158" t="s">
        <v>174</v>
      </c>
      <c r="AJ192" s="158" t="s">
        <v>174</v>
      </c>
      <c r="AK192" s="158" t="s">
        <v>174</v>
      </c>
      <c r="AL192" s="158" t="s">
        <v>3827</v>
      </c>
    </row>
    <row r="193" spans="1:38" ht="12.75" customHeight="1">
      <c r="A193" s="39"/>
      <c r="B193" s="57" t="s">
        <v>1203</v>
      </c>
      <c r="C193" s="190"/>
      <c r="D193" s="190"/>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0.19975186104218362</v>
      </c>
      <c r="AD193" s="158" t="s">
        <v>715</v>
      </c>
      <c r="AE193" s="158" t="s">
        <v>946</v>
      </c>
      <c r="AF193" s="158" t="s">
        <v>947</v>
      </c>
      <c r="AG193" s="158" t="s">
        <v>334</v>
      </c>
      <c r="AH193" s="158" t="s">
        <v>335</v>
      </c>
      <c r="AI193" s="158" t="s">
        <v>174</v>
      </c>
      <c r="AJ193" s="158" t="s">
        <v>174</v>
      </c>
      <c r="AK193" s="158" t="s">
        <v>174</v>
      </c>
      <c r="AL193" s="158" t="s">
        <v>3827</v>
      </c>
    </row>
    <row r="194" spans="1:38" ht="12.75" customHeight="1">
      <c r="A194" s="39"/>
      <c r="B194" s="57" t="s">
        <v>1205</v>
      </c>
      <c r="C194" s="190"/>
      <c r="D194" s="190"/>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3.3498759305210915E-2</v>
      </c>
      <c r="AD194" s="158" t="s">
        <v>715</v>
      </c>
      <c r="AE194" s="158" t="s">
        <v>946</v>
      </c>
      <c r="AF194" s="158" t="s">
        <v>947</v>
      </c>
      <c r="AG194" s="158" t="s">
        <v>334</v>
      </c>
      <c r="AH194" s="158" t="s">
        <v>335</v>
      </c>
      <c r="AI194" s="158" t="s">
        <v>174</v>
      </c>
      <c r="AJ194" s="158" t="s">
        <v>174</v>
      </c>
      <c r="AK194" s="158" t="s">
        <v>174</v>
      </c>
      <c r="AL194" s="158" t="s">
        <v>3827</v>
      </c>
    </row>
    <row r="195" spans="1:38" ht="12.75" customHeight="1">
      <c r="A195" s="39"/>
      <c r="B195" s="57" t="s">
        <v>1207</v>
      </c>
      <c r="C195" s="190"/>
      <c r="D195" s="190"/>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0.6032934131736527</v>
      </c>
      <c r="AD195" s="158" t="s">
        <v>715</v>
      </c>
      <c r="AE195" s="158" t="s">
        <v>946</v>
      </c>
      <c r="AF195" s="158" t="s">
        <v>947</v>
      </c>
      <c r="AG195" s="158" t="s">
        <v>334</v>
      </c>
      <c r="AH195" s="158" t="s">
        <v>335</v>
      </c>
      <c r="AI195" s="158" t="s">
        <v>174</v>
      </c>
      <c r="AJ195" s="158" t="s">
        <v>174</v>
      </c>
      <c r="AK195" s="158" t="s">
        <v>174</v>
      </c>
      <c r="AL195" s="158" t="s">
        <v>3827</v>
      </c>
    </row>
    <row r="196" spans="1:38" ht="12.75" customHeight="1">
      <c r="A196" s="39"/>
      <c r="B196" s="57" t="s">
        <v>1209</v>
      </c>
      <c r="C196" s="190"/>
      <c r="D196" s="19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3827</v>
      </c>
    </row>
    <row r="197" spans="1:38" ht="12.75" customHeight="1">
      <c r="A197" s="39"/>
      <c r="B197" s="57" t="s">
        <v>1211</v>
      </c>
      <c r="C197" s="190"/>
      <c r="D197" s="19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3827</v>
      </c>
    </row>
    <row r="198" spans="1:38" ht="12.75" customHeight="1">
      <c r="A198" s="39"/>
      <c r="B198" s="92" t="s">
        <v>1213</v>
      </c>
      <c r="C198" s="190">
        <f>SUM(C192:C197)</f>
        <v>0</v>
      </c>
      <c r="D198" s="190">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3827</v>
      </c>
    </row>
    <row r="199" spans="1:38" ht="13.5">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3827</v>
      </c>
    </row>
    <row r="200" spans="1:38" ht="12.75" customHeight="1">
      <c r="A200" s="73"/>
      <c r="B200" s="84" t="s">
        <v>1199</v>
      </c>
      <c r="C200" s="191"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3827</v>
      </c>
    </row>
    <row r="201" spans="1:38" ht="12.75" customHeight="1">
      <c r="A201" s="73"/>
      <c r="B201" s="87" t="s">
        <v>1217</v>
      </c>
      <c r="C201" s="192"/>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3827</v>
      </c>
    </row>
    <row r="202" spans="1:38" ht="12.75" customHeight="1">
      <c r="A202" s="73"/>
      <c r="B202" s="87" t="s">
        <v>1219</v>
      </c>
      <c r="C202" s="192"/>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3827</v>
      </c>
    </row>
    <row r="203" spans="1:38" ht="12.75" customHeight="1">
      <c r="A203" s="73"/>
      <c r="B203" s="87" t="s">
        <v>1221</v>
      </c>
      <c r="C203" s="192"/>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3827</v>
      </c>
    </row>
    <row r="204" spans="1:38" ht="12.75" customHeight="1">
      <c r="A204" s="73"/>
      <c r="B204" s="87" t="s">
        <v>1223</v>
      </c>
      <c r="C204" s="192"/>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3827</v>
      </c>
    </row>
    <row r="205" spans="1:38" ht="12.75" customHeight="1">
      <c r="A205" s="73"/>
      <c r="B205" s="87" t="s">
        <v>1225</v>
      </c>
      <c r="C205" s="192"/>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3827</v>
      </c>
    </row>
    <row r="206" spans="1:38" ht="12.75" customHeight="1">
      <c r="A206" s="73"/>
      <c r="B206" s="87" t="s">
        <v>1227</v>
      </c>
      <c r="C206" s="192"/>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0.19888623707239458</v>
      </c>
      <c r="AD206" s="158" t="s">
        <v>715</v>
      </c>
      <c r="AE206" s="158" t="s">
        <v>946</v>
      </c>
      <c r="AF206" s="158" t="s">
        <v>1168</v>
      </c>
      <c r="AG206" s="158" t="s">
        <v>334</v>
      </c>
      <c r="AH206" s="158" t="s">
        <v>335</v>
      </c>
      <c r="AI206" s="158" t="s">
        <v>174</v>
      </c>
      <c r="AJ206" s="158" t="s">
        <v>174</v>
      </c>
      <c r="AK206" s="158" t="s">
        <v>174</v>
      </c>
      <c r="AL206" s="158" t="s">
        <v>3827</v>
      </c>
    </row>
    <row r="207" spans="1:38" ht="12.75" customHeight="1">
      <c r="A207" s="73"/>
      <c r="B207" s="92" t="s">
        <v>1213</v>
      </c>
      <c r="C207" s="193">
        <f>SUM(C201:C206)</f>
        <v>0</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0.22275258552108193</v>
      </c>
      <c r="AD207" s="158" t="s">
        <v>715</v>
      </c>
      <c r="AE207" s="158" t="s">
        <v>946</v>
      </c>
      <c r="AF207" s="158" t="s">
        <v>1168</v>
      </c>
      <c r="AG207" s="158" t="s">
        <v>334</v>
      </c>
      <c r="AH207" s="158" t="s">
        <v>335</v>
      </c>
      <c r="AI207" s="158" t="s">
        <v>174</v>
      </c>
      <c r="AJ207" s="158" t="s">
        <v>174</v>
      </c>
      <c r="AK207" s="158" t="s">
        <v>174</v>
      </c>
      <c r="AL207" s="158" t="s">
        <v>3827</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0.17740652346857597</v>
      </c>
      <c r="AD208" s="158" t="s">
        <v>715</v>
      </c>
      <c r="AE208" s="158" t="s">
        <v>946</v>
      </c>
      <c r="AF208" s="158" t="s">
        <v>1168</v>
      </c>
      <c r="AG208" s="158" t="s">
        <v>334</v>
      </c>
      <c r="AH208" s="158" t="s">
        <v>335</v>
      </c>
      <c r="AI208" s="158" t="s">
        <v>174</v>
      </c>
      <c r="AJ208" s="158" t="s">
        <v>174</v>
      </c>
      <c r="AK208" s="158" t="s">
        <v>174</v>
      </c>
      <c r="AL208" s="158" t="s">
        <v>3827</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0.13365155131264916</v>
      </c>
      <c r="AD209" s="158" t="s">
        <v>715</v>
      </c>
      <c r="AE209" s="158" t="s">
        <v>946</v>
      </c>
      <c r="AF209" s="158" t="s">
        <v>1168</v>
      </c>
      <c r="AG209" s="158" t="s">
        <v>334</v>
      </c>
      <c r="AH209" s="158" t="s">
        <v>335</v>
      </c>
      <c r="AI209" s="158" t="s">
        <v>174</v>
      </c>
      <c r="AJ209" s="158" t="s">
        <v>174</v>
      </c>
      <c r="AK209" s="158" t="s">
        <v>174</v>
      </c>
      <c r="AL209" s="158" t="s">
        <v>3827</v>
      </c>
    </row>
    <row r="210" spans="1:38" ht="12.75" customHeight="1">
      <c r="A210" s="73"/>
      <c r="B210" s="57" t="s">
        <v>1235</v>
      </c>
      <c r="C210" s="190"/>
      <c r="D210" s="190"/>
      <c r="E210" s="190"/>
      <c r="F210" s="190"/>
      <c r="G210" s="190"/>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0.11296738265712013</v>
      </c>
      <c r="AD210" s="158" t="s">
        <v>715</v>
      </c>
      <c r="AE210" s="158" t="s">
        <v>946</v>
      </c>
      <c r="AF210" s="158" t="s">
        <v>1168</v>
      </c>
      <c r="AG210" s="158" t="s">
        <v>334</v>
      </c>
      <c r="AH210" s="158" t="s">
        <v>335</v>
      </c>
      <c r="AI210" s="158" t="s">
        <v>174</v>
      </c>
      <c r="AJ210" s="158" t="s">
        <v>174</v>
      </c>
      <c r="AK210" s="158" t="s">
        <v>174</v>
      </c>
      <c r="AL210" s="158" t="s">
        <v>3827</v>
      </c>
    </row>
    <row r="211" spans="1:38" ht="12.75" customHeight="1">
      <c r="A211" s="73"/>
      <c r="B211" s="57" t="s">
        <v>1240</v>
      </c>
      <c r="C211" s="190"/>
      <c r="D211" s="190"/>
      <c r="E211" s="190"/>
      <c r="F211" s="190"/>
      <c r="G211" s="190"/>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0.12171837708830549</v>
      </c>
      <c r="AD211" s="158" t="s">
        <v>715</v>
      </c>
      <c r="AE211" s="158" t="s">
        <v>946</v>
      </c>
      <c r="AF211" s="158" t="s">
        <v>1168</v>
      </c>
      <c r="AG211" s="158" t="s">
        <v>334</v>
      </c>
      <c r="AH211" s="158" t="s">
        <v>335</v>
      </c>
      <c r="AI211" s="158" t="s">
        <v>174</v>
      </c>
      <c r="AJ211" s="158" t="s">
        <v>174</v>
      </c>
      <c r="AK211" s="158" t="s">
        <v>174</v>
      </c>
      <c r="AL211" s="158" t="s">
        <v>3827</v>
      </c>
    </row>
    <row r="212" spans="1:38" ht="12.75" customHeight="1">
      <c r="A212" s="73"/>
      <c r="B212" s="57" t="s">
        <v>1243</v>
      </c>
      <c r="C212" s="190"/>
      <c r="D212" s="190"/>
      <c r="E212" s="190"/>
      <c r="F212" s="190"/>
      <c r="G212" s="190"/>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3.1821797931583136E-2</v>
      </c>
      <c r="AD212" s="158" t="s">
        <v>715</v>
      </c>
      <c r="AE212" s="158" t="s">
        <v>946</v>
      </c>
      <c r="AF212" s="158" t="s">
        <v>1168</v>
      </c>
      <c r="AG212" s="158" t="s">
        <v>334</v>
      </c>
      <c r="AH212" s="158" t="s">
        <v>335</v>
      </c>
      <c r="AI212" s="158" t="s">
        <v>174</v>
      </c>
      <c r="AJ212" s="158" t="s">
        <v>174</v>
      </c>
      <c r="AK212" s="158" t="s">
        <v>174</v>
      </c>
      <c r="AL212" s="158" t="s">
        <v>3827</v>
      </c>
    </row>
    <row r="213" spans="1:38" ht="12.75" customHeight="1">
      <c r="A213" s="73"/>
      <c r="B213" s="195" t="s">
        <v>1246</v>
      </c>
      <c r="C213" s="190"/>
      <c r="D213" s="190"/>
      <c r="E213" s="190"/>
      <c r="F213" s="190"/>
      <c r="G213" s="190"/>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7.955449482895784E-4</v>
      </c>
      <c r="AD213" s="158" t="s">
        <v>715</v>
      </c>
      <c r="AE213" s="158" t="s">
        <v>946</v>
      </c>
      <c r="AF213" s="158" t="s">
        <v>1168</v>
      </c>
      <c r="AG213" s="158" t="s">
        <v>334</v>
      </c>
      <c r="AH213" s="158" t="s">
        <v>335</v>
      </c>
      <c r="AI213" s="158" t="s">
        <v>174</v>
      </c>
      <c r="AJ213" s="158" t="s">
        <v>174</v>
      </c>
      <c r="AK213" s="158" t="s">
        <v>174</v>
      </c>
      <c r="AL213" s="158" t="s">
        <v>3827</v>
      </c>
    </row>
    <row r="214" spans="1:38" ht="12.75" customHeight="1">
      <c r="A214" s="73"/>
      <c r="B214" s="195" t="s">
        <v>1249</v>
      </c>
      <c r="C214" s="190"/>
      <c r="D214" s="190"/>
      <c r="E214" s="190"/>
      <c r="F214" s="190"/>
      <c r="G214" s="190"/>
      <c r="H214" s="165"/>
      <c r="I214" s="196"/>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0</v>
      </c>
      <c r="AD214" s="158" t="s">
        <v>715</v>
      </c>
      <c r="AE214" s="158" t="s">
        <v>946</v>
      </c>
      <c r="AF214" s="158" t="s">
        <v>1168</v>
      </c>
      <c r="AG214" s="158" t="s">
        <v>334</v>
      </c>
      <c r="AH214" s="158" t="s">
        <v>335</v>
      </c>
      <c r="AI214" s="158" t="s">
        <v>174</v>
      </c>
      <c r="AJ214" s="158" t="s">
        <v>174</v>
      </c>
      <c r="AK214" s="158" t="s">
        <v>174</v>
      </c>
      <c r="AL214" s="158" t="s">
        <v>3827</v>
      </c>
    </row>
    <row r="215" spans="1:38" ht="12.75" customHeight="1">
      <c r="A215" s="73"/>
      <c r="B215" s="57" t="s">
        <v>1252</v>
      </c>
      <c r="C215" s="190"/>
      <c r="D215" s="190"/>
      <c r="E215" s="190"/>
      <c r="F215" s="190"/>
      <c r="G215" s="190"/>
      <c r="H215" s="196"/>
      <c r="I215" s="196"/>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3827</v>
      </c>
    </row>
    <row r="216" spans="1:38" ht="12.75" customHeight="1">
      <c r="A216" s="39"/>
      <c r="B216" s="92" t="s">
        <v>1213</v>
      </c>
      <c r="C216" s="190">
        <f>SUM(C210:C215)</f>
        <v>0</v>
      </c>
      <c r="D216" s="190">
        <f>SUM($D$210:$D$215)</f>
        <v>0</v>
      </c>
      <c r="E216" s="190">
        <f>SUM($E$210:$E$215)</f>
        <v>0</v>
      </c>
      <c r="F216" s="190">
        <f>SUM($F$210:$F$215)</f>
        <v>0</v>
      </c>
      <c r="G216" s="190">
        <f>SUM($G$210:$G$215)</f>
        <v>0</v>
      </c>
      <c r="H216" s="196"/>
      <c r="I216" s="196"/>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0.19888623707239458</v>
      </c>
      <c r="AD216" s="158" t="s">
        <v>715</v>
      </c>
      <c r="AE216" s="158" t="s">
        <v>946</v>
      </c>
      <c r="AF216" s="158" t="s">
        <v>1168</v>
      </c>
      <c r="AG216" s="158" t="s">
        <v>334</v>
      </c>
      <c r="AH216" s="158" t="s">
        <v>335</v>
      </c>
      <c r="AI216" s="158" t="s">
        <v>174</v>
      </c>
      <c r="AJ216" s="158" t="s">
        <v>174</v>
      </c>
      <c r="AK216" s="158" t="s">
        <v>174</v>
      </c>
      <c r="AL216" s="158" t="s">
        <v>3827</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0.22275258552108193</v>
      </c>
      <c r="AD217" s="158" t="s">
        <v>715</v>
      </c>
      <c r="AE217" s="158" t="s">
        <v>946</v>
      </c>
      <c r="AF217" s="158" t="s">
        <v>1168</v>
      </c>
      <c r="AG217" s="158" t="s">
        <v>334</v>
      </c>
      <c r="AH217" s="158" t="s">
        <v>335</v>
      </c>
      <c r="AI217" s="158" t="s">
        <v>174</v>
      </c>
      <c r="AJ217" s="158" t="s">
        <v>174</v>
      </c>
      <c r="AK217" s="158" t="s">
        <v>174</v>
      </c>
      <c r="AL217" s="158" t="s">
        <v>3827</v>
      </c>
    </row>
    <row r="218" spans="1:38" ht="12.75" customHeight="1">
      <c r="A218" s="73" t="s">
        <v>1258</v>
      </c>
      <c r="B218" s="385" t="s">
        <v>1259</v>
      </c>
      <c r="C218" s="367"/>
      <c r="D218" s="367"/>
      <c r="E218" s="367"/>
      <c r="F218" s="367"/>
      <c r="H218" s="196"/>
      <c r="I218" s="196"/>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0.17740652346857597</v>
      </c>
      <c r="AD218" s="158" t="s">
        <v>715</v>
      </c>
      <c r="AE218" s="158" t="s">
        <v>946</v>
      </c>
      <c r="AF218" s="158" t="s">
        <v>1168</v>
      </c>
      <c r="AG218" s="158" t="s">
        <v>334</v>
      </c>
      <c r="AH218" s="158" t="s">
        <v>335</v>
      </c>
      <c r="AI218" s="158" t="s">
        <v>174</v>
      </c>
      <c r="AJ218" s="158" t="s">
        <v>174</v>
      </c>
      <c r="AK218" s="158" t="s">
        <v>174</v>
      </c>
      <c r="AL218" s="158" t="s">
        <v>3827</v>
      </c>
    </row>
    <row r="219" spans="1:38" ht="12.75" customHeight="1">
      <c r="A219" s="73"/>
      <c r="B219" s="398" t="s">
        <v>1165</v>
      </c>
      <c r="C219" s="360"/>
      <c r="D219" s="373"/>
      <c r="E219" s="85" t="s">
        <v>1145</v>
      </c>
      <c r="F219" s="40"/>
      <c r="H219" s="196"/>
      <c r="I219" s="196"/>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0.13365155131264916</v>
      </c>
      <c r="AD219" s="158" t="s">
        <v>715</v>
      </c>
      <c r="AE219" s="158" t="s">
        <v>946</v>
      </c>
      <c r="AF219" s="158" t="s">
        <v>1168</v>
      </c>
      <c r="AG219" s="158" t="s">
        <v>334</v>
      </c>
      <c r="AH219" s="158" t="s">
        <v>335</v>
      </c>
      <c r="AI219" s="158" t="s">
        <v>174</v>
      </c>
      <c r="AJ219" s="158" t="s">
        <v>174</v>
      </c>
      <c r="AK219" s="158" t="s">
        <v>174</v>
      </c>
      <c r="AL219" s="158" t="s">
        <v>3827</v>
      </c>
    </row>
    <row r="220" spans="1:38" ht="12.75" customHeight="1">
      <c r="A220" s="73"/>
      <c r="B220" s="399" t="s">
        <v>1153</v>
      </c>
      <c r="C220" s="360"/>
      <c r="D220" s="373"/>
      <c r="E220" s="197">
        <f>171/806</f>
        <v>0.21215880893300249</v>
      </c>
      <c r="F220" s="181"/>
      <c r="H220" s="196"/>
      <c r="I220" s="196"/>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0.11296738265712013</v>
      </c>
      <c r="AD220" s="158" t="s">
        <v>715</v>
      </c>
      <c r="AE220" s="158" t="s">
        <v>946</v>
      </c>
      <c r="AF220" s="158" t="s">
        <v>1168</v>
      </c>
      <c r="AG220" s="158" t="s">
        <v>334</v>
      </c>
      <c r="AH220" s="158" t="s">
        <v>335</v>
      </c>
      <c r="AI220" s="158" t="s">
        <v>174</v>
      </c>
      <c r="AJ220" s="158" t="s">
        <v>174</v>
      </c>
      <c r="AK220" s="158" t="s">
        <v>174</v>
      </c>
      <c r="AL220" s="158" t="s">
        <v>3827</v>
      </c>
    </row>
    <row r="221" spans="1:38" ht="12.75" customHeight="1">
      <c r="A221" s="73"/>
      <c r="B221" s="393" t="s">
        <v>1155</v>
      </c>
      <c r="C221" s="360"/>
      <c r="D221" s="373"/>
      <c r="E221" s="197">
        <f>379/806</f>
        <v>0.47022332506203474</v>
      </c>
      <c r="F221" s="181"/>
      <c r="H221" s="196"/>
      <c r="I221" s="196"/>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0.12171837708830549</v>
      </c>
      <c r="AD221" s="158" t="s">
        <v>715</v>
      </c>
      <c r="AE221" s="158" t="s">
        <v>946</v>
      </c>
      <c r="AF221" s="158" t="s">
        <v>1168</v>
      </c>
      <c r="AG221" s="158" t="s">
        <v>334</v>
      </c>
      <c r="AH221" s="158" t="s">
        <v>335</v>
      </c>
      <c r="AI221" s="158" t="s">
        <v>174</v>
      </c>
      <c r="AJ221" s="158" t="s">
        <v>174</v>
      </c>
      <c r="AK221" s="158" t="s">
        <v>174</v>
      </c>
      <c r="AL221" s="158" t="s">
        <v>3827</v>
      </c>
    </row>
    <row r="222" spans="1:38" ht="12.75" customHeight="1">
      <c r="A222" s="73"/>
      <c r="B222" s="393" t="s">
        <v>1158</v>
      </c>
      <c r="C222" s="360"/>
      <c r="D222" s="373"/>
      <c r="E222" s="197">
        <f>645/806</f>
        <v>0.80024813895781632</v>
      </c>
      <c r="F222" s="198" t="s">
        <v>1268</v>
      </c>
      <c r="H222" s="19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3.1821797931583136E-2</v>
      </c>
      <c r="AD222" s="158" t="s">
        <v>715</v>
      </c>
      <c r="AE222" s="158" t="s">
        <v>946</v>
      </c>
      <c r="AF222" s="158" t="s">
        <v>1168</v>
      </c>
      <c r="AG222" s="158" t="s">
        <v>334</v>
      </c>
      <c r="AH222" s="158" t="s">
        <v>335</v>
      </c>
      <c r="AI222" s="158" t="s">
        <v>174</v>
      </c>
      <c r="AJ222" s="158" t="s">
        <v>174</v>
      </c>
      <c r="AK222" s="158" t="s">
        <v>174</v>
      </c>
      <c r="AL222" s="158" t="s">
        <v>3827</v>
      </c>
    </row>
    <row r="223" spans="1:38" ht="12.75" customHeight="1">
      <c r="A223" s="73"/>
      <c r="B223" s="393" t="s">
        <v>1160</v>
      </c>
      <c r="C223" s="360"/>
      <c r="D223" s="373"/>
      <c r="E223" s="197">
        <f>161/806</f>
        <v>0.19975186104218362</v>
      </c>
      <c r="F223" s="19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7.955449482895784E-4</v>
      </c>
      <c r="AD223" s="158" t="s">
        <v>715</v>
      </c>
      <c r="AE223" s="158" t="s">
        <v>946</v>
      </c>
      <c r="AF223" s="158" t="s">
        <v>1168</v>
      </c>
      <c r="AG223" s="158" t="s">
        <v>334</v>
      </c>
      <c r="AH223" s="158" t="s">
        <v>335</v>
      </c>
      <c r="AI223" s="158" t="s">
        <v>174</v>
      </c>
      <c r="AJ223" s="158" t="s">
        <v>174</v>
      </c>
      <c r="AK223" s="158" t="s">
        <v>174</v>
      </c>
      <c r="AL223" s="158" t="s">
        <v>3827</v>
      </c>
    </row>
    <row r="224" spans="1:38" ht="12.75" customHeight="1">
      <c r="A224" s="73"/>
      <c r="B224" s="393" t="s">
        <v>1162</v>
      </c>
      <c r="C224" s="360"/>
      <c r="D224" s="373"/>
      <c r="E224" s="197">
        <f>27/806</f>
        <v>3.3498759305210915E-2</v>
      </c>
      <c r="F224" s="181"/>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3827</v>
      </c>
    </row>
    <row r="225" spans="1:38" ht="12.75" customHeight="1">
      <c r="A225" s="73"/>
      <c r="B225" s="393" t="s">
        <v>1164</v>
      </c>
      <c r="C225" s="360"/>
      <c r="D225" s="360"/>
      <c r="E225" s="199">
        <f>806/1336</f>
        <v>0.6032934131736527</v>
      </c>
      <c r="F225" s="20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3827</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3.55</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96" t="s">
        <v>1281</v>
      </c>
      <c r="C227" s="367"/>
      <c r="D227" s="367"/>
      <c r="E227" s="367"/>
      <c r="F227" s="367"/>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0.94086826347305386</v>
      </c>
      <c r="AD227" s="158" t="s">
        <v>715</v>
      </c>
      <c r="AE227" s="158" t="s">
        <v>946</v>
      </c>
      <c r="AF227" s="158" t="s">
        <v>1168</v>
      </c>
      <c r="AG227" s="158" t="s">
        <v>334</v>
      </c>
      <c r="AH227" s="158" t="s">
        <v>335</v>
      </c>
      <c r="AI227" s="158" t="s">
        <v>174</v>
      </c>
      <c r="AJ227" s="158" t="s">
        <v>174</v>
      </c>
      <c r="AK227" s="158" t="s">
        <v>174</v>
      </c>
      <c r="AL227" s="158" t="s">
        <v>3827</v>
      </c>
    </row>
    <row r="228" spans="1:38" ht="12.75" customHeight="1">
      <c r="A228" s="73"/>
      <c r="B228" s="20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No</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396" t="s">
        <v>1287</v>
      </c>
      <c r="C229" s="396"/>
      <c r="D229" s="396"/>
      <c r="E229" s="396"/>
      <c r="F229" s="396"/>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t="str">
        <f>IF('CDS-C'!$D$254&lt;&gt;"",'CDS-C'!$D$254,"")</f>
        <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
      </c>
      <c r="AD230" s="158" t="s">
        <v>715</v>
      </c>
      <c r="AE230" s="158" t="s">
        <v>1238</v>
      </c>
      <c r="AF230" s="158" t="s">
        <v>1239</v>
      </c>
      <c r="AG230" s="158" t="s">
        <v>334</v>
      </c>
      <c r="AH230" s="158" t="s">
        <v>335</v>
      </c>
      <c r="AI230" s="158" t="s">
        <v>174</v>
      </c>
      <c r="AJ230" s="158" t="s">
        <v>174</v>
      </c>
      <c r="AK230" s="158" t="s">
        <v>174</v>
      </c>
      <c r="AL230" s="158" t="s">
        <v>204</v>
      </c>
    </row>
    <row r="231" spans="1:38" ht="51">
      <c r="A231" s="73"/>
      <c r="B231" s="397" t="s">
        <v>3821</v>
      </c>
      <c r="C231" s="373"/>
      <c r="D231" s="202" t="s">
        <v>1293</v>
      </c>
      <c r="E231" s="202"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Free</v>
      </c>
      <c r="AG231" s="158" t="s">
        <v>334</v>
      </c>
      <c r="AH231" s="158" t="s">
        <v>335</v>
      </c>
      <c r="AI231" s="158" t="s">
        <v>174</v>
      </c>
      <c r="AJ231" s="158" t="s">
        <v>174</v>
      </c>
      <c r="AK231" s="158" t="s">
        <v>174</v>
      </c>
      <c r="AL231" s="158" t="s">
        <v>283</v>
      </c>
    </row>
    <row r="232" spans="1:38" ht="12.75" customHeight="1">
      <c r="A232" s="73"/>
      <c r="B232" s="380" t="s">
        <v>1167</v>
      </c>
      <c r="C232" s="373"/>
      <c r="D232" s="203"/>
      <c r="E232" s="342">
        <f>250/1257</f>
        <v>0.19888623707239458</v>
      </c>
      <c r="F232" s="342">
        <f>250/1257</f>
        <v>0.19888623707239458</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3" t="s">
        <v>1171</v>
      </c>
      <c r="C233" s="373"/>
      <c r="D233" s="203"/>
      <c r="E233" s="342">
        <f>280/1257</f>
        <v>0.22275258552108193</v>
      </c>
      <c r="F233" s="342">
        <f>280/1257</f>
        <v>0.22275258552108193</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No</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3" t="s">
        <v>1174</v>
      </c>
      <c r="C234" s="373"/>
      <c r="D234" s="203"/>
      <c r="E234" s="342">
        <f>223/1257</f>
        <v>0.17740652346857597</v>
      </c>
      <c r="F234" s="342">
        <f>223/1257</f>
        <v>0.17740652346857597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t="str">
        <f>IF('CDS-C'!$C$272&lt;&gt;"",MONTH('CDS-C'!$C$272),"")</f>
        <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3" t="s">
        <v>1177</v>
      </c>
      <c r="C235" s="373"/>
      <c r="D235" s="203"/>
      <c r="E235" s="342">
        <f>168/1257</f>
        <v>0.13365155131264916</v>
      </c>
      <c r="F235" s="342">
        <f>168/1257</f>
        <v>0.13365155131264916</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t="str">
        <f>IF('CDS-C'!$C$272&lt;&gt;"",DAY('CDS-C'!$C$272),"")</f>
        <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3" t="s">
        <v>1180</v>
      </c>
      <c r="C236" s="373"/>
      <c r="D236" s="203"/>
      <c r="E236" s="342">
        <f>142/1257</f>
        <v>0.11296738265712013</v>
      </c>
      <c r="F236" s="342">
        <f>142/1257</f>
        <v>0.11296738265712013</v>
      </c>
      <c r="G236" s="171"/>
      <c r="H236" s="171"/>
      <c r="I236" s="181"/>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393" t="s">
        <v>1183</v>
      </c>
      <c r="C237" s="373"/>
      <c r="D237" s="203"/>
      <c r="E237" s="342">
        <f>153/1257</f>
        <v>0.12171837708830549</v>
      </c>
      <c r="F237" s="342">
        <f>153/1257</f>
        <v>0.12171837708830549</v>
      </c>
      <c r="G237" s="24"/>
      <c r="H237" s="24"/>
      <c r="I237" s="181"/>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3" t="s">
        <v>1186</v>
      </c>
      <c r="C238" s="373"/>
      <c r="D238" s="203"/>
      <c r="E238" s="343">
        <f>40/1257</f>
        <v>3.1821797931583136E-2</v>
      </c>
      <c r="F238" s="343">
        <f>40/1257</f>
        <v>3.1821797931583136E-2</v>
      </c>
      <c r="G238" s="24"/>
      <c r="H238" s="24"/>
      <c r="I238" s="181"/>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3" t="s">
        <v>1189</v>
      </c>
      <c r="C239" s="373"/>
      <c r="D239" s="204"/>
      <c r="E239" s="344">
        <f>1/1257</f>
        <v>7.955449482895784E-4</v>
      </c>
      <c r="F239" s="344">
        <f>1/1257</f>
        <v>7.955449482895784E-4</v>
      </c>
      <c r="G239" s="24"/>
      <c r="H239" s="24"/>
      <c r="I239" s="181"/>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3" t="s">
        <v>1192</v>
      </c>
      <c r="C240" s="373"/>
      <c r="D240" s="204"/>
      <c r="E240" s="344">
        <f>0*1257</f>
        <v>0</v>
      </c>
      <c r="F240" s="344">
        <f>0*1257</f>
        <v>0</v>
      </c>
      <c r="G240" s="24"/>
      <c r="H240" s="24"/>
      <c r="I240" s="181"/>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394" t="s">
        <v>1213</v>
      </c>
      <c r="C241" s="395"/>
      <c r="D241" s="205">
        <f>SUM($D$232:$D$240)</f>
        <v>0</v>
      </c>
      <c r="E241" s="205">
        <f>SUM($E$232:$E$240)</f>
        <v>1</v>
      </c>
      <c r="F241" s="205">
        <f>SUM($F$232:$F$240)</f>
        <v>1</v>
      </c>
      <c r="G241" s="24"/>
      <c r="H241" s="24"/>
      <c r="I241" s="181"/>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6"/>
      <c r="C242" s="206"/>
      <c r="D242" s="207"/>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1" t="s">
        <v>1318</v>
      </c>
      <c r="C243" s="367"/>
      <c r="D243" s="390"/>
      <c r="E243" s="86">
        <v>3.55</v>
      </c>
      <c r="F243" s="208"/>
      <c r="G243" s="24"/>
      <c r="H243" s="24"/>
      <c r="I243" s="181"/>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58" t="s">
        <v>1234</v>
      </c>
      <c r="C244" s="367"/>
      <c r="D244" s="390"/>
      <c r="E244" s="58">
        <f>1257/1336</f>
        <v>0.94086826347305386</v>
      </c>
      <c r="F244" s="181"/>
      <c r="G244" s="24"/>
      <c r="H244" s="24"/>
      <c r="I244" s="181"/>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x</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1" t="s">
        <v>1335</v>
      </c>
      <c r="C249" s="367"/>
      <c r="D249" s="367"/>
      <c r="E249" s="367"/>
      <c r="F249" s="367"/>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x</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392" t="s">
        <v>1237</v>
      </c>
      <c r="C252" s="367"/>
      <c r="D252" s="87" t="s">
        <v>1387</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392" t="s">
        <v>1346</v>
      </c>
      <c r="C254" s="367"/>
      <c r="D254" s="209"/>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1" t="s">
        <v>1245</v>
      </c>
      <c r="C257" s="367"/>
      <c r="D257" s="87"/>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250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Yes, in part</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85" t="s">
        <v>1248</v>
      </c>
      <c r="C259" s="367"/>
      <c r="D259" s="367"/>
      <c r="E259" s="367"/>
      <c r="F259" s="367"/>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5yrs (7 semesters)</v>
      </c>
      <c r="AD260" s="158" t="s">
        <v>715</v>
      </c>
      <c r="AE260" s="158" t="s">
        <v>1238</v>
      </c>
      <c r="AF260" s="158" t="s">
        <v>1308</v>
      </c>
      <c r="AG260" s="158" t="s">
        <v>334</v>
      </c>
      <c r="AH260" s="158" t="s">
        <v>335</v>
      </c>
      <c r="AI260" s="158" t="s">
        <v>174</v>
      </c>
      <c r="AJ260" s="158" t="s">
        <v>174</v>
      </c>
      <c r="AK260" s="158" t="s">
        <v>174</v>
      </c>
      <c r="AL260" s="158" t="s">
        <v>175</v>
      </c>
    </row>
    <row r="261" spans="1:38" ht="13.5">
      <c r="A261" s="57"/>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t="s">
        <v>283</v>
      </c>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85" t="s">
        <v>1251</v>
      </c>
      <c r="C265" s="390"/>
      <c r="D265" s="87"/>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1" t="s">
        <v>1254</v>
      </c>
      <c r="C269" s="390"/>
      <c r="D269" s="87" t="s">
        <v>1387</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89"/>
      <c r="C276" s="367"/>
      <c r="D276" s="367"/>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85" t="s">
        <v>1267</v>
      </c>
      <c r="C277" s="367"/>
      <c r="D277" s="367"/>
      <c r="E277" s="57" t="s">
        <v>4989</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3749</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2"/>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283</v>
      </c>
      <c r="B283" s="173" t="s">
        <v>1378</v>
      </c>
      <c r="C283" s="213"/>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3750</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283</v>
      </c>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67"/>
      <c r="C291" s="367"/>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2"/>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209">
        <v>250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t="s">
        <v>283</v>
      </c>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9"/>
      <c r="C303" s="367"/>
      <c r="D303" s="367"/>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1" t="s">
        <v>1316</v>
      </c>
      <c r="C304" s="367"/>
      <c r="D304" s="390"/>
      <c r="E304" s="57" t="s">
        <v>4989</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88" t="s">
        <v>1320</v>
      </c>
      <c r="C305" s="367"/>
      <c r="D305" s="216" t="s">
        <v>4995</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9"/>
      <c r="C308" s="367"/>
      <c r="D308" s="367"/>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1" t="s">
        <v>1322</v>
      </c>
      <c r="C309" s="367"/>
      <c r="D309" s="390"/>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3751</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9"/>
      <c r="C316" s="367"/>
      <c r="D316" s="367"/>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1" t="s">
        <v>1325</v>
      </c>
      <c r="C317" s="367"/>
      <c r="D317" s="390"/>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1" t="s">
        <v>1395</v>
      </c>
      <c r="C318" s="367"/>
      <c r="D318" s="367"/>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1" t="s">
        <v>1396</v>
      </c>
      <c r="C319" s="367"/>
      <c r="D319" s="384"/>
      <c r="E319" s="217"/>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1" t="s">
        <v>1397</v>
      </c>
      <c r="C320" s="367"/>
      <c r="D320" s="384"/>
      <c r="E320" s="217"/>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1" t="s">
        <v>1398</v>
      </c>
      <c r="C321" s="367"/>
      <c r="D321" s="384"/>
      <c r="E321" s="217"/>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1" t="s">
        <v>1399</v>
      </c>
      <c r="C322" s="367"/>
      <c r="D322" s="384"/>
      <c r="E322" s="217"/>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5" t="s">
        <v>1400</v>
      </c>
      <c r="C324" s="367"/>
      <c r="D324" s="367"/>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1" t="s">
        <v>1348</v>
      </c>
      <c r="C325" s="367"/>
      <c r="D325" s="367"/>
      <c r="E325" s="216"/>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1" t="s">
        <v>1350</v>
      </c>
      <c r="C326" s="367"/>
      <c r="D326" s="367"/>
      <c r="E326" s="216"/>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1" t="s">
        <v>1352</v>
      </c>
      <c r="C327" s="367"/>
      <c r="D327" s="367"/>
      <c r="E327" s="367"/>
      <c r="F327" s="367"/>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9"/>
      <c r="C332" s="367"/>
      <c r="D332" s="367"/>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1" t="s">
        <v>1354</v>
      </c>
      <c r="C333" s="367"/>
      <c r="D333" s="390"/>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1" t="s">
        <v>1395</v>
      </c>
      <c r="C334" s="367"/>
      <c r="D334" s="367"/>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1" t="s">
        <v>1403</v>
      </c>
      <c r="C335" s="367"/>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1" t="s">
        <v>1404</v>
      </c>
      <c r="C336" s="367"/>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1" t="s">
        <v>1367</v>
      </c>
      <c r="C339" s="367"/>
      <c r="D339" s="367"/>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sheetProtection algorithmName="SHA-512" hashValue="7nr1kj1ACx2nsHDdLAH2w4M+pLSIwrLsdlHQ0Zq4EIQGBnlPI1UgRu0LpJBDfnny5WRrKNNTmaTz+/sJgX8FJA==" saltValue="n6FJwiAsnhb+ukcQPGDoMQ==" spinCount="100000" sheet="1" objects="1" scenarios="1"/>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C30" sqref="C3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83" t="s">
        <v>1405</v>
      </c>
      <c r="B1" s="384"/>
      <c r="C1" s="384"/>
      <c r="D1" s="384"/>
      <c r="E1" s="384"/>
      <c r="F1" s="384"/>
      <c r="G1" s="38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89"/>
      <c r="C4" s="367"/>
      <c r="D4" s="367"/>
      <c r="E4" s="89" t="s">
        <v>215</v>
      </c>
      <c r="F4" s="165"/>
      <c r="G4" s="61"/>
      <c r="H4" s="24"/>
      <c r="I4" s="24"/>
      <c r="J4" s="24"/>
      <c r="K4" s="24"/>
      <c r="L4" s="24"/>
      <c r="M4" s="24"/>
      <c r="N4" s="24"/>
      <c r="O4" s="24"/>
      <c r="P4" s="24"/>
      <c r="Q4" s="24"/>
      <c r="R4" s="24"/>
      <c r="S4" s="24"/>
      <c r="T4" s="24"/>
      <c r="U4" s="24"/>
      <c r="V4" s="24"/>
      <c r="W4" s="24"/>
      <c r="X4" s="24"/>
      <c r="Y4" s="24"/>
      <c r="Z4" s="24"/>
      <c r="AA4" s="247" t="s">
        <v>1414</v>
      </c>
      <c r="AB4" s="247" t="s">
        <v>3758</v>
      </c>
      <c r="AC4" s="161">
        <f>IF($C$11&lt;&gt;"",$C$11,"")</f>
        <v>378</v>
      </c>
      <c r="AD4" s="247" t="s">
        <v>1408</v>
      </c>
      <c r="AE4" s="247" t="s">
        <v>1409</v>
      </c>
      <c r="AF4" s="247" t="s">
        <v>717</v>
      </c>
      <c r="AG4" s="247" t="s">
        <v>334</v>
      </c>
      <c r="AH4" s="247" t="s">
        <v>1410</v>
      </c>
      <c r="AI4" s="247" t="s">
        <v>174</v>
      </c>
      <c r="AJ4" s="247" t="s">
        <v>174</v>
      </c>
      <c r="AK4" s="247" t="s">
        <v>3758</v>
      </c>
      <c r="AL4" s="247" t="s">
        <v>338</v>
      </c>
    </row>
    <row r="5" spans="1:38" ht="26.25" customHeight="1">
      <c r="A5" s="22" t="s">
        <v>1415</v>
      </c>
      <c r="B5" s="361" t="s">
        <v>1407</v>
      </c>
      <c r="C5" s="367"/>
      <c r="D5" s="390"/>
      <c r="E5" s="57" t="s">
        <v>4989</v>
      </c>
      <c r="F5" s="165"/>
      <c r="G5" s="165"/>
      <c r="H5" s="24"/>
      <c r="I5" s="24"/>
      <c r="J5" s="24"/>
      <c r="K5" s="24"/>
      <c r="L5" s="24"/>
      <c r="M5" s="24"/>
      <c r="N5" s="24"/>
      <c r="O5" s="24"/>
      <c r="P5" s="24"/>
      <c r="Q5" s="24"/>
      <c r="R5" s="24"/>
      <c r="S5" s="24"/>
      <c r="T5" s="24"/>
      <c r="U5" s="24"/>
      <c r="V5" s="24"/>
      <c r="W5" s="24"/>
      <c r="X5" s="24"/>
      <c r="Y5" s="24"/>
      <c r="Z5" s="24"/>
      <c r="AA5" s="247" t="s">
        <v>1416</v>
      </c>
      <c r="AB5" s="247" t="s">
        <v>3761</v>
      </c>
      <c r="AC5" s="161">
        <f>IF($C$12&lt;&gt;"",$C$12,"")</f>
        <v>639</v>
      </c>
      <c r="AD5" s="247" t="s">
        <v>1408</v>
      </c>
      <c r="AE5" s="247" t="s">
        <v>1409</v>
      </c>
      <c r="AF5" s="247" t="s">
        <v>717</v>
      </c>
      <c r="AG5" s="247" t="s">
        <v>334</v>
      </c>
      <c r="AH5" s="247" t="s">
        <v>1410</v>
      </c>
      <c r="AI5" s="247" t="s">
        <v>174</v>
      </c>
      <c r="AJ5" s="247" t="s">
        <v>174</v>
      </c>
      <c r="AK5" s="247" t="s">
        <v>3761</v>
      </c>
      <c r="AL5" s="247" t="s">
        <v>338</v>
      </c>
    </row>
    <row r="6" spans="1:38" ht="41.25" customHeight="1">
      <c r="A6" s="22"/>
      <c r="B6" s="361" t="s">
        <v>1413</v>
      </c>
      <c r="C6" s="367"/>
      <c r="D6" s="390"/>
      <c r="E6" s="57" t="s">
        <v>4989</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0</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1017</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07" t="s">
        <v>1420</v>
      </c>
      <c r="C8" s="367"/>
      <c r="D8" s="367"/>
      <c r="E8" s="367"/>
      <c r="F8" s="367"/>
      <c r="G8" s="367"/>
      <c r="H8" s="24"/>
      <c r="I8" s="24"/>
      <c r="J8" s="24"/>
      <c r="K8" s="24"/>
      <c r="L8" s="24"/>
      <c r="M8" s="24"/>
      <c r="N8" s="24"/>
      <c r="O8" s="24"/>
      <c r="P8" s="24"/>
      <c r="Q8" s="24"/>
      <c r="R8" s="24"/>
      <c r="S8" s="24"/>
      <c r="T8" s="24"/>
      <c r="U8" s="24"/>
      <c r="V8" s="24"/>
      <c r="W8" s="24"/>
      <c r="X8" s="24"/>
      <c r="Y8" s="24"/>
      <c r="Z8" s="24"/>
      <c r="AA8" s="247" t="s">
        <v>1421</v>
      </c>
      <c r="AB8" s="247" t="s">
        <v>3758</v>
      </c>
      <c r="AC8" s="161">
        <f>IF($D$11&lt;&gt;"",$D$11,"")</f>
        <v>271</v>
      </c>
      <c r="AD8" s="247" t="s">
        <v>1408</v>
      </c>
      <c r="AE8" s="247" t="s">
        <v>1409</v>
      </c>
      <c r="AF8" s="247" t="s">
        <v>724</v>
      </c>
      <c r="AG8" s="247" t="s">
        <v>334</v>
      </c>
      <c r="AH8" s="247" t="s">
        <v>1410</v>
      </c>
      <c r="AI8" s="247" t="s">
        <v>174</v>
      </c>
      <c r="AJ8" s="247" t="s">
        <v>174</v>
      </c>
      <c r="AK8" s="247" t="s">
        <v>3758</v>
      </c>
      <c r="AL8" s="247" t="s">
        <v>338</v>
      </c>
    </row>
    <row r="9" spans="1:38" ht="20.25" customHeight="1">
      <c r="A9" s="22"/>
      <c r="B9" s="407"/>
      <c r="C9" s="367"/>
      <c r="D9" s="367"/>
      <c r="E9" s="367"/>
      <c r="F9" s="367"/>
      <c r="G9" s="367"/>
      <c r="H9" s="24"/>
      <c r="I9" s="24"/>
      <c r="J9" s="24"/>
      <c r="K9" s="24"/>
      <c r="L9" s="24"/>
      <c r="M9" s="24"/>
      <c r="N9" s="24"/>
      <c r="O9" s="24"/>
      <c r="P9" s="24"/>
      <c r="Q9" s="24"/>
      <c r="R9" s="24"/>
      <c r="S9" s="24"/>
      <c r="T9" s="24"/>
      <c r="U9" s="24"/>
      <c r="V9" s="24"/>
      <c r="W9" s="24"/>
      <c r="X9" s="24"/>
      <c r="Y9" s="24"/>
      <c r="Z9" s="24"/>
      <c r="AA9" s="247" t="s">
        <v>1422</v>
      </c>
      <c r="AB9" s="247" t="s">
        <v>3761</v>
      </c>
      <c r="AC9" s="161">
        <f>IF($D$12&lt;&gt;"",$D$12,"")</f>
        <v>447</v>
      </c>
      <c r="AD9" s="247" t="s">
        <v>1408</v>
      </c>
      <c r="AE9" s="247" t="s">
        <v>1409</v>
      </c>
      <c r="AF9" s="247" t="s">
        <v>724</v>
      </c>
      <c r="AG9" s="247" t="s">
        <v>334</v>
      </c>
      <c r="AH9" s="247" t="s">
        <v>1410</v>
      </c>
      <c r="AI9" s="247" t="s">
        <v>174</v>
      </c>
      <c r="AJ9" s="247" t="s">
        <v>174</v>
      </c>
      <c r="AK9" s="247" t="s">
        <v>3761</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0</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3758</v>
      </c>
      <c r="C11" s="93">
        <v>378</v>
      </c>
      <c r="D11" s="93">
        <v>271</v>
      </c>
      <c r="E11" s="93">
        <v>134</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718</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3761</v>
      </c>
      <c r="C12" s="93">
        <v>639</v>
      </c>
      <c r="D12" s="93">
        <v>447</v>
      </c>
      <c r="E12" s="93">
        <v>242</v>
      </c>
      <c r="F12" s="94"/>
      <c r="G12" s="24"/>
      <c r="H12" s="24"/>
      <c r="I12" s="24"/>
      <c r="J12" s="24"/>
      <c r="K12" s="24"/>
      <c r="L12" s="24"/>
      <c r="M12" s="24"/>
      <c r="N12" s="24"/>
      <c r="O12" s="24"/>
      <c r="P12" s="24"/>
      <c r="Q12" s="24"/>
      <c r="R12" s="24"/>
      <c r="S12" s="24"/>
      <c r="T12" s="24"/>
      <c r="U12" s="24"/>
      <c r="V12" s="24"/>
      <c r="W12" s="24"/>
      <c r="X12" s="24"/>
      <c r="Y12" s="24"/>
      <c r="Z12" s="24"/>
      <c r="AA12" s="247" t="s">
        <v>1428</v>
      </c>
      <c r="AB12" s="247" t="s">
        <v>3758</v>
      </c>
      <c r="AC12" s="161">
        <f>IF($E$11&lt;&gt;"",$E$11,"")</f>
        <v>134</v>
      </c>
      <c r="AD12" s="247" t="s">
        <v>1408</v>
      </c>
      <c r="AE12" s="247" t="s">
        <v>1409</v>
      </c>
      <c r="AF12" s="247" t="s">
        <v>730</v>
      </c>
      <c r="AG12" s="247" t="s">
        <v>334</v>
      </c>
      <c r="AH12" s="247" t="s">
        <v>1410</v>
      </c>
      <c r="AI12" s="247" t="s">
        <v>174</v>
      </c>
      <c r="AJ12" s="247" t="s">
        <v>174</v>
      </c>
      <c r="AK12" s="247" t="s">
        <v>3758</v>
      </c>
      <c r="AL12" s="247"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3761</v>
      </c>
      <c r="AC13" s="161">
        <f>IF($E$12&lt;&gt;"",$E$12,"")</f>
        <v>242</v>
      </c>
      <c r="AD13" s="247" t="s">
        <v>1408</v>
      </c>
      <c r="AE13" s="247" t="s">
        <v>1409</v>
      </c>
      <c r="AF13" s="247" t="s">
        <v>730</v>
      </c>
      <c r="AG13" s="247" t="s">
        <v>334</v>
      </c>
      <c r="AH13" s="247" t="s">
        <v>1410</v>
      </c>
      <c r="AI13" s="247" t="s">
        <v>174</v>
      </c>
      <c r="AJ13" s="247" t="s">
        <v>174</v>
      </c>
      <c r="AK13" s="247" t="s">
        <v>3761</v>
      </c>
      <c r="AL13" s="247" t="s">
        <v>338</v>
      </c>
    </row>
    <row r="14" spans="1:38" ht="12.75" customHeight="1">
      <c r="A14" s="22"/>
      <c r="B14" s="95" t="s">
        <v>346</v>
      </c>
      <c r="C14" s="96">
        <f>SUM($C$11:$C$13)</f>
        <v>1017</v>
      </c>
      <c r="D14" s="96">
        <f>SUM(D11:D13)</f>
        <v>718</v>
      </c>
      <c r="E14" s="96">
        <f>SUM($E$11:$E$13)</f>
        <v>376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376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x</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88" t="s">
        <v>1434</v>
      </c>
      <c r="C17" s="367"/>
      <c r="D17" s="367"/>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x</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x</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283</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x</v>
      </c>
      <c r="AD19" s="247" t="s">
        <v>1408</v>
      </c>
      <c r="AE19" s="247" t="s">
        <v>1437</v>
      </c>
      <c r="AF19" s="247" t="s">
        <v>1443</v>
      </c>
      <c r="AG19" s="247" t="s">
        <v>334</v>
      </c>
      <c r="AH19" s="247" t="s">
        <v>1410</v>
      </c>
      <c r="AI19" s="247" t="s">
        <v>174</v>
      </c>
      <c r="AJ19" s="247" t="s">
        <v>174</v>
      </c>
      <c r="AK19" s="247" t="s">
        <v>174</v>
      </c>
      <c r="AL19" s="247" t="s">
        <v>283</v>
      </c>
    </row>
    <row r="20" spans="1:38" ht="12.75" customHeight="1">
      <c r="A20" s="321" t="s">
        <v>283</v>
      </c>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283</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t="s">
        <v>283</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89"/>
      <c r="C23" s="367"/>
      <c r="D23" s="367"/>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Required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1" t="s">
        <v>1445</v>
      </c>
      <c r="C24" s="367"/>
      <c r="D24" s="390"/>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1" t="s">
        <v>1455</v>
      </c>
      <c r="C26" s="367"/>
      <c r="D26" s="367"/>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88" t="s">
        <v>1461</v>
      </c>
      <c r="C28" s="367"/>
      <c r="D28" s="367"/>
      <c r="E28" s="367"/>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f>SUM($C$26,$C$18)</f>
        <v>0</v>
      </c>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f>IF($E$38&lt;&gt;"",$E$38,"")</f>
        <v>2</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f>IF($E$40&lt;&gt;"",$E$40,"")</f>
        <v>2</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c r="F31" s="57" t="s">
        <v>283</v>
      </c>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1" t="s">
        <v>1472</v>
      </c>
      <c r="C38" s="367"/>
      <c r="D38" s="367"/>
      <c r="E38" s="183">
        <v>2</v>
      </c>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1" t="s">
        <v>1475</v>
      </c>
      <c r="C40" s="367"/>
      <c r="D40" s="367"/>
      <c r="E40" s="183">
        <v>2</v>
      </c>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t="str">
        <f>IF($D$47&lt;&gt;"",MONTH($D$47),"")</f>
        <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t="str">
        <f>IF($D$47&lt;&gt;"",DAY($D$47),"")</f>
        <v/>
      </c>
      <c r="AD41" s="247"/>
      <c r="AE41" s="247"/>
      <c r="AF41" s="247"/>
      <c r="AG41" s="247"/>
      <c r="AH41" s="247"/>
      <c r="AI41" s="247"/>
      <c r="AJ41" s="247"/>
      <c r="AK41" s="247"/>
      <c r="AL41" s="247" t="s">
        <v>921</v>
      </c>
    </row>
    <row r="42" spans="1:38" ht="12.75" customHeight="1">
      <c r="A42" s="22" t="s">
        <v>1497</v>
      </c>
      <c r="B42" s="361" t="s">
        <v>1477</v>
      </c>
      <c r="C42" s="361"/>
      <c r="D42" s="361"/>
      <c r="E42" s="361"/>
      <c r="F42" s="361"/>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62"/>
      <c r="C43" s="362"/>
      <c r="D43" s="362"/>
      <c r="E43" s="362"/>
      <c r="F43" s="362"/>
      <c r="G43" s="362"/>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t="str">
        <f>IF($D$49&lt;&gt;"",MONTH($D$49),"")</f>
        <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62" t="s">
        <v>1505</v>
      </c>
      <c r="C45" s="362"/>
      <c r="D45" s="362"/>
      <c r="E45" s="362"/>
      <c r="F45" s="362"/>
      <c r="G45" s="362"/>
      <c r="H45" s="24"/>
      <c r="I45" s="24"/>
      <c r="J45" s="24"/>
      <c r="K45" s="24"/>
      <c r="L45" s="24"/>
      <c r="M45" s="24"/>
      <c r="N45" s="24"/>
      <c r="O45" s="24"/>
      <c r="P45" s="24"/>
      <c r="Q45" s="24"/>
      <c r="R45" s="24"/>
      <c r="S45" s="24"/>
      <c r="T45" s="24"/>
      <c r="U45" s="24"/>
      <c r="V45" s="24"/>
      <c r="W45" s="24"/>
      <c r="X45" s="24"/>
      <c r="Y45" s="24"/>
      <c r="Z45" s="24"/>
      <c r="AA45" s="247" t="s">
        <v>1515</v>
      </c>
      <c r="AB45" s="247" t="s">
        <v>1516</v>
      </c>
      <c r="AC45" s="158" t="str">
        <f>IF($D$49&lt;&gt;"",DAY($D$49),"")</f>
        <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c r="E47" s="88"/>
      <c r="F47" s="88"/>
      <c r="G47" s="100" t="s">
        <v>283</v>
      </c>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t="s">
        <v>283</v>
      </c>
      <c r="H48" s="24"/>
      <c r="I48" s="24"/>
      <c r="J48" s="24"/>
      <c r="K48" s="24"/>
      <c r="L48" s="24"/>
      <c r="M48" s="24"/>
      <c r="N48" s="24"/>
      <c r="O48" s="24"/>
      <c r="P48" s="24"/>
      <c r="Q48" s="24"/>
      <c r="R48" s="24"/>
      <c r="S48" s="24"/>
      <c r="T48" s="24"/>
      <c r="U48" s="24"/>
      <c r="V48" s="24"/>
      <c r="W48" s="24"/>
      <c r="X48" s="24"/>
      <c r="Y48" s="24"/>
      <c r="Z48" s="24"/>
      <c r="AA48" s="247" t="s">
        <v>1521</v>
      </c>
      <c r="AB48" s="247" t="s">
        <v>1522</v>
      </c>
      <c r="AC48" s="247" t="str">
        <f>IF($E$47&lt;&gt;"",MONTH($E$47),"")</f>
        <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c r="E49" s="88"/>
      <c r="F49" s="88"/>
      <c r="G49" s="100" t="s">
        <v>283</v>
      </c>
      <c r="H49" s="24"/>
      <c r="I49" s="24"/>
      <c r="J49" s="24"/>
      <c r="K49" s="24"/>
      <c r="L49" s="24"/>
      <c r="M49" s="24"/>
      <c r="N49" s="24"/>
      <c r="O49" s="24"/>
      <c r="P49" s="24"/>
      <c r="Q49" s="24"/>
      <c r="R49" s="24"/>
      <c r="S49" s="24"/>
      <c r="T49" s="24"/>
      <c r="U49" s="24"/>
      <c r="V49" s="24"/>
      <c r="W49" s="24"/>
      <c r="X49" s="24"/>
      <c r="Y49" s="24"/>
      <c r="Z49" s="24"/>
      <c r="AA49" s="247" t="s">
        <v>1523</v>
      </c>
      <c r="AB49" s="247" t="s">
        <v>1524</v>
      </c>
      <c r="AC49" s="158" t="str">
        <f>IF($E$47&lt;&gt;"",DAY($E$47),"")</f>
        <v/>
      </c>
      <c r="AL49" s="247" t="s">
        <v>921</v>
      </c>
    </row>
    <row r="50" spans="1:38" ht="12.75" customHeight="1">
      <c r="A50" s="22"/>
      <c r="B50" s="92" t="s">
        <v>1443</v>
      </c>
      <c r="C50" s="88"/>
      <c r="D50" s="88"/>
      <c r="E50" s="88"/>
      <c r="F50" s="88"/>
      <c r="G50" s="100" t="s">
        <v>283</v>
      </c>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str">
        <f>IF($E$49&lt;&gt;"",MONTH($E$49),"")</f>
        <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str">
        <f>IF($E$49&lt;&gt;"",DAY($E$49),"")</f>
        <v/>
      </c>
      <c r="AL53" s="247" t="s">
        <v>921</v>
      </c>
    </row>
    <row r="54" spans="1:38" ht="12.75" customHeight="1">
      <c r="A54" s="22"/>
      <c r="B54" s="389"/>
      <c r="C54" s="367"/>
      <c r="D54" s="367"/>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1" t="s">
        <v>1532</v>
      </c>
      <c r="C55" s="367"/>
      <c r="D55" s="390"/>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t="str">
        <f>IF($F$47&lt;&gt;"",MONTH($F$47),"")</f>
        <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1" t="s">
        <v>1538</v>
      </c>
      <c r="C57" s="361"/>
      <c r="D57" s="361"/>
      <c r="E57" s="361"/>
      <c r="F57" s="361"/>
      <c r="G57" s="361"/>
      <c r="H57" s="24"/>
      <c r="I57" s="24"/>
      <c r="J57" s="24"/>
      <c r="K57" s="24"/>
      <c r="L57" s="24"/>
      <c r="M57" s="24"/>
      <c r="N57" s="24"/>
      <c r="O57" s="24"/>
      <c r="P57" s="24"/>
      <c r="Q57" s="24"/>
      <c r="R57" s="24"/>
      <c r="S57" s="24"/>
      <c r="T57" s="24"/>
      <c r="U57" s="24"/>
      <c r="V57" s="24"/>
      <c r="W57" s="24"/>
      <c r="X57" s="24"/>
      <c r="Y57" s="24"/>
      <c r="Z57" s="24"/>
      <c r="AA57" s="247" t="s">
        <v>1543</v>
      </c>
      <c r="AB57" s="247" t="s">
        <v>1544</v>
      </c>
      <c r="AC57" s="158" t="str">
        <f>IF($F$47&lt;&gt;"",DAY($F$47),"")</f>
        <v/>
      </c>
      <c r="AL57" s="247" t="s">
        <v>921</v>
      </c>
    </row>
    <row r="58" spans="1:38" ht="12.75" customHeight="1">
      <c r="A58" s="22"/>
      <c r="B58" s="362"/>
      <c r="C58" s="362"/>
      <c r="D58" s="362"/>
      <c r="E58" s="362"/>
      <c r="F58" s="362"/>
      <c r="G58" s="362"/>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26" t="s">
        <v>1545</v>
      </c>
      <c r="C60" s="367"/>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str">
        <f>IF($F$49&lt;&gt;"",MONTH($F$49),"")</f>
        <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1" t="s">
        <v>1549</v>
      </c>
      <c r="C61" s="367"/>
      <c r="D61" s="272" t="s">
        <v>4990</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str">
        <f>IF($F$49&lt;&gt;"",DAY($F$49),"")</f>
        <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89"/>
      <c r="C63" s="367"/>
      <c r="D63" s="367"/>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1" t="s">
        <v>1557</v>
      </c>
      <c r="C64" s="367"/>
      <c r="D64" s="390"/>
      <c r="E64" s="57">
        <v>62</v>
      </c>
      <c r="F64" s="57" t="s">
        <v>4991</v>
      </c>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x</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x</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89"/>
      <c r="C66" s="367"/>
      <c r="D66" s="367"/>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x</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1" t="s">
        <v>1565</v>
      </c>
      <c r="C67" s="367"/>
      <c r="D67" s="390"/>
      <c r="E67" s="57">
        <v>93</v>
      </c>
      <c r="F67" s="57" t="s">
        <v>4991</v>
      </c>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x</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1" t="s">
        <v>1571</v>
      </c>
      <c r="C70" s="367"/>
      <c r="D70" s="390"/>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f>IF($E$64&lt;&gt;"",$E$64,"")</f>
        <v>62</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credits</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1" t="s">
        <v>1576</v>
      </c>
      <c r="C73" s="367"/>
      <c r="D73" s="390"/>
      <c r="E73" s="57">
        <v>31</v>
      </c>
      <c r="F73" s="57" t="s">
        <v>4991</v>
      </c>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f>IF($E$67&lt;&gt;"",$E$67,"")</f>
        <v>93</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credits</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1" t="s">
        <v>1582</v>
      </c>
      <c r="C75" s="361"/>
      <c r="D75" s="361"/>
      <c r="E75" s="361"/>
      <c r="F75" s="361"/>
      <c r="G75" s="361"/>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62"/>
      <c r="C76" s="362"/>
      <c r="D76" s="362"/>
      <c r="E76" s="362"/>
      <c r="F76" s="362"/>
      <c r="G76" s="362"/>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31</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credits</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89"/>
      <c r="C81" s="367"/>
      <c r="D81" s="367"/>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88" t="s">
        <v>1597</v>
      </c>
      <c r="C82" s="367"/>
      <c r="D82" s="390"/>
      <c r="E82" s="57" t="s">
        <v>4989</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No</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88" t="s">
        <v>1599</v>
      </c>
      <c r="C83" s="367"/>
      <c r="D83" s="390"/>
      <c r="E83" s="57" t="s">
        <v>4989</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f>IF($E$87&lt;&gt;"",$E$87,"")</f>
        <v>62</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88" t="s">
        <v>1602</v>
      </c>
      <c r="C84" s="367"/>
      <c r="D84" s="390"/>
      <c r="E84" s="57" t="s">
        <v>1387</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f>IF($E$92&lt;&gt;"",$E$92,"")</f>
        <v>62</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89"/>
      <c r="C86" s="367"/>
      <c r="D86" s="367"/>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65" t="s">
        <v>1608</v>
      </c>
      <c r="C87" s="367"/>
      <c r="D87" s="390"/>
      <c r="E87" s="421">
        <v>62</v>
      </c>
      <c r="F87" s="425" t="s">
        <v>4991</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67"/>
      <c r="C88" s="367"/>
      <c r="D88" s="390"/>
      <c r="E88" s="424"/>
      <c r="F88" s="424"/>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https://www.svsu.edu/transfer/transferpoliciesresources/</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67"/>
      <c r="C89" s="367"/>
      <c r="D89" s="390"/>
      <c r="E89" s="369"/>
      <c r="F89" s="369"/>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9"/>
      <c r="C91" s="367"/>
      <c r="D91" s="367"/>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6" t="s">
        <v>1619</v>
      </c>
      <c r="C92" s="367"/>
      <c r="D92" s="390"/>
      <c r="E92" s="421">
        <v>62</v>
      </c>
      <c r="F92" s="425" t="s">
        <v>4991</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67"/>
      <c r="C93" s="367"/>
      <c r="D93" s="390"/>
      <c r="E93" s="424"/>
      <c r="F93" s="424"/>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67"/>
      <c r="C94" s="367"/>
      <c r="D94" s="390"/>
      <c r="E94" s="424"/>
      <c r="F94" s="424"/>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7"/>
      <c r="C95" s="377"/>
      <c r="D95" s="420"/>
      <c r="E95" s="369"/>
      <c r="F95" s="369"/>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9"/>
      <c r="C97" s="367"/>
      <c r="D97" s="367"/>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19" t="s">
        <v>1616</v>
      </c>
      <c r="C98" s="367"/>
      <c r="D98" s="390"/>
      <c r="E98" s="421" t="s">
        <v>4989</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7"/>
      <c r="C99" s="377"/>
      <c r="D99" s="420"/>
      <c r="E99" s="369"/>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8" t="s">
        <v>1621</v>
      </c>
      <c r="C101" s="388"/>
      <c r="D101" s="388"/>
      <c r="E101" s="388"/>
      <c r="F101" s="388"/>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2" t="s">
        <v>4992</v>
      </c>
      <c r="C102" s="423"/>
      <c r="D102" s="423"/>
      <c r="E102" s="423"/>
      <c r="F102" s="423"/>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88" t="s">
        <v>1623</v>
      </c>
      <c r="C104" s="388"/>
      <c r="D104" s="388"/>
      <c r="E104" s="388"/>
      <c r="F104" s="388"/>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18"/>
      <c r="C105" s="418"/>
      <c r="D105" s="418"/>
      <c r="E105" s="418"/>
      <c r="F105" s="418"/>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sheetProtection algorithmName="SHA-512" hashValue="WME9cgtznG7H5dmSnTdNOnl8UthhXB8X/rFStpjZHeilHUlNBkVD7/fkeomgqlq+y77xCSSt2/dN1evkT8RW5g==" saltValue="PSiiJESWkPBBRptyqd+TzQ==" spinCount="100000" sheet="1" objects="1" scenarios="1"/>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30E772EB-52AE-431F-A2C7-1C384B566549}"/>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C30" sqref="C30"/>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83" t="s">
        <v>1627</v>
      </c>
      <c r="B1" s="383"/>
      <c r="C1" s="383"/>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x</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3752</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x</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x</v>
      </c>
      <c r="AD5" s="247" t="s">
        <v>1630</v>
      </c>
      <c r="AE5" s="247" t="s">
        <v>1631</v>
      </c>
      <c r="AF5" s="247" t="s">
        <v>174</v>
      </c>
      <c r="AG5" s="247" t="s">
        <v>174</v>
      </c>
      <c r="AH5" s="247" t="s">
        <v>174</v>
      </c>
      <c r="AI5" s="247" t="s">
        <v>174</v>
      </c>
      <c r="AJ5" s="247" t="s">
        <v>174</v>
      </c>
      <c r="AK5" s="247" t="s">
        <v>174</v>
      </c>
      <c r="AL5" s="247" t="s">
        <v>283</v>
      </c>
    </row>
    <row r="6" spans="1:38" ht="12.75" customHeight="1">
      <c r="A6" s="57" t="s">
        <v>283</v>
      </c>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x</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x</v>
      </c>
      <c r="AD7" s="247" t="s">
        <v>1630</v>
      </c>
      <c r="AE7" s="247" t="s">
        <v>1631</v>
      </c>
      <c r="AF7" s="247" t="s">
        <v>174</v>
      </c>
      <c r="AG7" s="247" t="s">
        <v>174</v>
      </c>
      <c r="AH7" s="247" t="s">
        <v>174</v>
      </c>
      <c r="AI7" s="247" t="s">
        <v>174</v>
      </c>
      <c r="AJ7" s="247" t="s">
        <v>174</v>
      </c>
      <c r="AK7" s="247" t="s">
        <v>174</v>
      </c>
      <c r="AL7" s="247"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
      </c>
      <c r="AD8" s="247" t="s">
        <v>1630</v>
      </c>
      <c r="AE8" s="247" t="s">
        <v>1631</v>
      </c>
      <c r="AF8" s="247" t="s">
        <v>174</v>
      </c>
      <c r="AG8" s="247" t="s">
        <v>174</v>
      </c>
      <c r="AH8" s="247" t="s">
        <v>174</v>
      </c>
      <c r="AI8" s="247" t="s">
        <v>174</v>
      </c>
      <c r="AJ8" s="247" t="s">
        <v>174</v>
      </c>
      <c r="AK8" s="247" t="s">
        <v>174</v>
      </c>
      <c r="AL8" s="247"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x</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x</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x</v>
      </c>
      <c r="AD13" s="247" t="s">
        <v>1630</v>
      </c>
      <c r="AE13" s="247" t="s">
        <v>1631</v>
      </c>
      <c r="AF13" s="247" t="s">
        <v>174</v>
      </c>
      <c r="AG13" s="247" t="s">
        <v>174</v>
      </c>
      <c r="AH13" s="247" t="s">
        <v>174</v>
      </c>
      <c r="AI13" s="247" t="s">
        <v>174</v>
      </c>
      <c r="AJ13" s="247" t="s">
        <v>174</v>
      </c>
      <c r="AK13" s="247" t="s">
        <v>174</v>
      </c>
      <c r="AL13" s="247"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
      </c>
      <c r="AD15" s="247" t="s">
        <v>1630</v>
      </c>
      <c r="AE15" s="247" t="s">
        <v>1631</v>
      </c>
      <c r="AF15" s="247" t="s">
        <v>174</v>
      </c>
      <c r="AG15" s="247" t="s">
        <v>174</v>
      </c>
      <c r="AH15" s="247" t="s">
        <v>174</v>
      </c>
      <c r="AI15" s="247" t="s">
        <v>174</v>
      </c>
      <c r="AJ15" s="247" t="s">
        <v>174</v>
      </c>
      <c r="AK15" s="247" t="s">
        <v>174</v>
      </c>
      <c r="AL15" s="247"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x</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x</v>
      </c>
      <c r="AD17" s="247" t="s">
        <v>1630</v>
      </c>
      <c r="AE17" s="247" t="s">
        <v>1631</v>
      </c>
      <c r="AF17" s="247" t="s">
        <v>174</v>
      </c>
      <c r="AG17" s="247" t="s">
        <v>174</v>
      </c>
      <c r="AH17" s="247" t="s">
        <v>174</v>
      </c>
      <c r="AI17" s="247" t="s">
        <v>174</v>
      </c>
      <c r="AJ17" s="247" t="s">
        <v>174</v>
      </c>
      <c r="AK17" s="247" t="s">
        <v>174</v>
      </c>
      <c r="AL17" s="247"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x</v>
      </c>
      <c r="AD18" s="247" t="s">
        <v>1630</v>
      </c>
      <c r="AE18" s="247" t="s">
        <v>1631</v>
      </c>
      <c r="AF18" s="247" t="s">
        <v>174</v>
      </c>
      <c r="AG18" s="247" t="s">
        <v>174</v>
      </c>
      <c r="AH18" s="247" t="s">
        <v>174</v>
      </c>
      <c r="AI18" s="247" t="s">
        <v>174</v>
      </c>
      <c r="AJ18" s="247" t="s">
        <v>174</v>
      </c>
      <c r="AK18" s="247" t="s">
        <v>174</v>
      </c>
      <c r="AL18" s="247"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
      </c>
      <c r="AD20" s="247" t="s">
        <v>1630</v>
      </c>
      <c r="AE20" s="247" t="s">
        <v>1631</v>
      </c>
      <c r="AF20" s="247" t="s">
        <v>174</v>
      </c>
      <c r="AG20" s="247" t="s">
        <v>174</v>
      </c>
      <c r="AH20" s="247" t="s">
        <v>174</v>
      </c>
      <c r="AI20" s="247" t="s">
        <v>174</v>
      </c>
      <c r="AJ20" s="247" t="s">
        <v>174</v>
      </c>
      <c r="AK20" s="247" t="s">
        <v>174</v>
      </c>
      <c r="AL20" s="247"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x</v>
      </c>
      <c r="AD22" s="247" t="s">
        <v>1630</v>
      </c>
      <c r="AE22" s="247" t="s">
        <v>1672</v>
      </c>
      <c r="AF22" s="247" t="s">
        <v>174</v>
      </c>
      <c r="AG22" s="247" t="s">
        <v>174</v>
      </c>
      <c r="AH22" s="247" t="s">
        <v>174</v>
      </c>
      <c r="AI22" s="247" t="s">
        <v>174</v>
      </c>
      <c r="AJ22" s="247" t="s">
        <v>174</v>
      </c>
      <c r="AK22" s="247" t="s">
        <v>174</v>
      </c>
      <c r="AL22" s="247"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x</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x</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x</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
      </c>
      <c r="AD28" s="247" t="s">
        <v>1630</v>
      </c>
      <c r="AE28" s="247" t="s">
        <v>1672</v>
      </c>
      <c r="AF28" s="247" t="s">
        <v>174</v>
      </c>
      <c r="AG28" s="247" t="s">
        <v>174</v>
      </c>
      <c r="AH28" s="247" t="s">
        <v>174</v>
      </c>
      <c r="AI28" s="247" t="s">
        <v>174</v>
      </c>
      <c r="AJ28" s="247" t="s">
        <v>174</v>
      </c>
      <c r="AK28" s="247" t="s">
        <v>174</v>
      </c>
      <c r="AL28" s="247" t="s">
        <v>283</v>
      </c>
    </row>
    <row r="29" spans="1:38" ht="12.75" customHeight="1">
      <c r="A29" s="55" t="s">
        <v>283</v>
      </c>
      <c r="B29" s="39" t="s">
        <v>1671</v>
      </c>
      <c r="C29" s="101" t="s">
        <v>4998</v>
      </c>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x</v>
      </c>
      <c r="AD29" s="247" t="s">
        <v>1630</v>
      </c>
      <c r="AE29" s="247" t="s">
        <v>1672</v>
      </c>
      <c r="AF29" s="247" t="s">
        <v>174</v>
      </c>
      <c r="AG29" s="247" t="s">
        <v>174</v>
      </c>
      <c r="AH29" s="247" t="s">
        <v>174</v>
      </c>
      <c r="AI29" s="247" t="s">
        <v>174</v>
      </c>
      <c r="AJ29" s="247" t="s">
        <v>174</v>
      </c>
      <c r="AK29" s="247" t="s">
        <v>174</v>
      </c>
      <c r="AL29" s="247"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x</v>
      </c>
      <c r="AD30" s="247" t="s">
        <v>1630</v>
      </c>
      <c r="AE30" s="247" t="s">
        <v>1672</v>
      </c>
      <c r="AF30" s="247" t="s">
        <v>174</v>
      </c>
      <c r="AG30" s="247" t="s">
        <v>174</v>
      </c>
      <c r="AH30" s="247" t="s">
        <v>174</v>
      </c>
      <c r="AI30" s="247" t="s">
        <v>174</v>
      </c>
      <c r="AJ30" s="247" t="s">
        <v>174</v>
      </c>
      <c r="AK30" s="247" t="s">
        <v>174</v>
      </c>
      <c r="AL30" s="247"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x</v>
      </c>
      <c r="AD31" s="247" t="s">
        <v>1630</v>
      </c>
      <c r="AE31" s="247" t="s">
        <v>1672</v>
      </c>
      <c r="AF31" s="247" t="s">
        <v>174</v>
      </c>
      <c r="AG31" s="247" t="s">
        <v>174</v>
      </c>
      <c r="AH31" s="247" t="s">
        <v>174</v>
      </c>
      <c r="AI31" s="247" t="s">
        <v>174</v>
      </c>
      <c r="AJ31" s="247" t="s">
        <v>174</v>
      </c>
      <c r="AK31" s="247" t="s">
        <v>174</v>
      </c>
      <c r="AL31" s="247" t="s">
        <v>283</v>
      </c>
    </row>
    <row r="32" spans="1:38" ht="12.75" customHeight="1">
      <c r="A32" s="55" t="s">
        <v>283</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x</v>
      </c>
      <c r="AD32" s="247" t="s">
        <v>1630</v>
      </c>
      <c r="AE32" s="247" t="s">
        <v>1672</v>
      </c>
      <c r="AF32" s="247" t="s">
        <v>174</v>
      </c>
      <c r="AG32" s="247" t="s">
        <v>174</v>
      </c>
      <c r="AH32" s="247" t="s">
        <v>174</v>
      </c>
      <c r="AI32" s="247" t="s">
        <v>174</v>
      </c>
      <c r="AJ32" s="247" t="s">
        <v>174</v>
      </c>
      <c r="AK32" s="247" t="s">
        <v>174</v>
      </c>
      <c r="AL32" s="247" t="s">
        <v>283</v>
      </c>
    </row>
    <row r="33" spans="1:38" ht="12.75" customHeight="1">
      <c r="A33" s="55" t="s">
        <v>283</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x</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x</v>
      </c>
      <c r="AD34" s="247" t="s">
        <v>1630</v>
      </c>
      <c r="AE34" s="247" t="s">
        <v>1672</v>
      </c>
      <c r="AF34" s="247" t="s">
        <v>174</v>
      </c>
      <c r="AG34" s="247" t="s">
        <v>174</v>
      </c>
      <c r="AH34" s="247" t="s">
        <v>174</v>
      </c>
      <c r="AI34" s="247" t="s">
        <v>174</v>
      </c>
      <c r="AJ34" s="247" t="s">
        <v>174</v>
      </c>
      <c r="AK34" s="247" t="s">
        <v>174</v>
      </c>
      <c r="AL34" s="247" t="s">
        <v>283</v>
      </c>
    </row>
    <row r="35" spans="1:38" ht="12.75" customHeight="1">
      <c r="A35" s="55"/>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International Systems, Social Institutions</v>
      </c>
      <c r="AD35" s="247" t="s">
        <v>1630</v>
      </c>
      <c r="AE35" s="247" t="s">
        <v>1672</v>
      </c>
      <c r="AF35" s="247" t="s">
        <v>174</v>
      </c>
      <c r="AG35" s="247" t="s">
        <v>174</v>
      </c>
      <c r="AH35" s="247" t="s">
        <v>174</v>
      </c>
      <c r="AI35" s="247" t="s">
        <v>174</v>
      </c>
      <c r="AJ35" s="247" t="s">
        <v>174</v>
      </c>
      <c r="AK35" s="247" t="s">
        <v>174</v>
      </c>
      <c r="AL35" s="247" t="s">
        <v>175</v>
      </c>
    </row>
    <row r="36" spans="1:38" ht="12.75" customHeight="1">
      <c r="A36" s="55" t="s">
        <v>283</v>
      </c>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283</v>
      </c>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283</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283</v>
      </c>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t="s">
        <v>4988</v>
      </c>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sheetProtection algorithmName="SHA-512" hashValue="VclTXfdTfYuhGjwNeIEHo94+x6ibAIl9tp+M1FQ5uA+LeLCKB05BuL7YXvfSic2HbLRW6Sul33ud/btGq7eECw==" saltValue="U52T8qy5FnsZR5EGAgCSK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C30" sqref="C30"/>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83" t="s">
        <v>1699</v>
      </c>
      <c r="B1" s="384"/>
      <c r="C1" s="384"/>
      <c r="D1" s="384"/>
      <c r="E1" s="384"/>
      <c r="F1" s="384"/>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2.8413575374901343E-2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85" t="s">
        <v>1707</v>
      </c>
      <c r="C3" s="385"/>
      <c r="D3" s="385"/>
      <c r="E3" s="385"/>
      <c r="F3" s="385"/>
      <c r="G3" s="24"/>
      <c r="H3" s="24"/>
      <c r="I3" s="24"/>
      <c r="J3" s="24"/>
      <c r="K3" s="24"/>
      <c r="L3" s="24"/>
      <c r="M3" s="24"/>
      <c r="N3" s="24"/>
      <c r="O3" s="24"/>
      <c r="P3" s="24"/>
      <c r="Q3" s="24"/>
      <c r="R3" s="24"/>
      <c r="S3" s="24"/>
      <c r="T3" s="24"/>
      <c r="U3" s="24"/>
      <c r="V3" s="24"/>
      <c r="W3" s="24"/>
      <c r="X3" s="24"/>
      <c r="Y3" s="24"/>
      <c r="AA3" s="247" t="s">
        <v>1708</v>
      </c>
      <c r="AB3" s="247" t="s">
        <v>3807</v>
      </c>
      <c r="AC3" s="277">
        <f>IF($C$6&lt;&gt;"",$C$6,"")</f>
        <v>0</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3785</v>
      </c>
      <c r="AC4" s="277">
        <f>IF($C$7&lt;&gt;"",$C$7,"")</f>
        <v>0.01</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340">
        <f>36/1267</f>
        <v>2.8413575374901343E-2</v>
      </c>
      <c r="D5" s="341">
        <f>121/5867</f>
        <v>2.0623828191580023E-2</v>
      </c>
      <c r="G5" s="24"/>
      <c r="H5" s="24"/>
      <c r="I5" s="24"/>
      <c r="J5" s="24"/>
      <c r="K5" s="24"/>
      <c r="L5" s="24"/>
      <c r="M5" s="24"/>
      <c r="N5" s="24"/>
      <c r="O5" s="24"/>
      <c r="P5" s="24"/>
      <c r="Q5" s="24"/>
      <c r="R5" s="24"/>
      <c r="S5" s="24"/>
      <c r="T5" s="24"/>
      <c r="U5" s="24"/>
      <c r="V5" s="24"/>
      <c r="W5" s="24"/>
      <c r="X5" s="24"/>
      <c r="Y5" s="24"/>
      <c r="AA5" s="247" t="s">
        <v>1711</v>
      </c>
      <c r="AB5" s="247" t="s">
        <v>1712</v>
      </c>
      <c r="AC5" s="277">
        <f>IF($C$8&lt;&gt;"",$C$8,"")</f>
        <v>0.73278443113772451</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3807</v>
      </c>
      <c r="C6" s="107">
        <v>0</v>
      </c>
      <c r="D6" s="107">
        <v>0.02</v>
      </c>
      <c r="G6" s="24"/>
      <c r="H6" s="24"/>
      <c r="I6" s="24"/>
      <c r="J6" s="24"/>
      <c r="K6" s="24"/>
      <c r="L6" s="24"/>
      <c r="M6" s="24"/>
      <c r="N6" s="24"/>
      <c r="O6" s="24"/>
      <c r="P6" s="24"/>
      <c r="Q6" s="24"/>
      <c r="R6" s="24"/>
      <c r="S6" s="24"/>
      <c r="T6" s="24"/>
      <c r="U6" s="24"/>
      <c r="V6" s="24"/>
      <c r="W6" s="24"/>
      <c r="X6" s="24"/>
      <c r="Y6" s="24"/>
      <c r="AA6" s="247" t="s">
        <v>1713</v>
      </c>
      <c r="AB6" s="247" t="s">
        <v>1714</v>
      </c>
      <c r="AC6" s="277">
        <f>IF($C$9&lt;&gt;"",$C$9,"")</f>
        <v>0.26721556886227543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3785</v>
      </c>
      <c r="C7" s="107">
        <v>0.01</v>
      </c>
      <c r="D7" s="107">
        <v>0.03</v>
      </c>
      <c r="G7" s="24"/>
      <c r="H7" s="24"/>
      <c r="I7" s="24"/>
      <c r="J7" s="24"/>
      <c r="K7" s="24"/>
      <c r="L7" s="24"/>
      <c r="M7" s="24"/>
      <c r="N7" s="24"/>
      <c r="O7" s="24"/>
      <c r="P7" s="24"/>
      <c r="Q7" s="24"/>
      <c r="R7" s="24"/>
      <c r="S7" s="24"/>
      <c r="T7" s="24"/>
      <c r="U7" s="24"/>
      <c r="V7" s="24"/>
      <c r="W7" s="24"/>
      <c r="X7" s="24"/>
      <c r="Y7" s="24"/>
      <c r="AA7" s="247" t="s">
        <v>1715</v>
      </c>
      <c r="AB7" s="247" t="s">
        <v>1716</v>
      </c>
      <c r="AC7" s="277">
        <f>IF($C$10&lt;&gt;"",$C$10,"")</f>
        <v>3.7425149700598802E-3</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341">
        <f>979/1336</f>
        <v>0.73278443113772451</v>
      </c>
      <c r="D8" s="341">
        <f>2484/6115</f>
        <v>0.40621422730989371</v>
      </c>
      <c r="G8" s="24"/>
      <c r="H8" s="24"/>
      <c r="I8" s="24"/>
      <c r="J8" s="24"/>
      <c r="K8" s="24"/>
      <c r="L8" s="24"/>
      <c r="M8" s="24"/>
      <c r="N8" s="24"/>
      <c r="O8" s="24"/>
      <c r="P8" s="24"/>
      <c r="Q8" s="24"/>
      <c r="R8" s="24"/>
      <c r="S8" s="24"/>
      <c r="T8" s="24"/>
      <c r="U8" s="24"/>
      <c r="V8" s="24"/>
      <c r="W8" s="24"/>
      <c r="X8" s="24"/>
      <c r="Y8" s="24"/>
      <c r="AA8" s="247" t="s">
        <v>1717</v>
      </c>
      <c r="AB8" s="247" t="s">
        <v>1718</v>
      </c>
      <c r="AC8" s="161">
        <f>IF($C$11&lt;&gt;"",$C$11,"")</f>
        <v>18</v>
      </c>
      <c r="AD8" s="247" t="s">
        <v>1702</v>
      </c>
      <c r="AE8" s="247" t="s">
        <v>1719</v>
      </c>
      <c r="AF8" s="247" t="s">
        <v>1704</v>
      </c>
      <c r="AG8" s="247" t="s">
        <v>334</v>
      </c>
      <c r="AH8" s="247" t="s">
        <v>335</v>
      </c>
      <c r="AI8" s="247" t="s">
        <v>174</v>
      </c>
      <c r="AJ8" s="247" t="s">
        <v>174</v>
      </c>
      <c r="AK8" s="247" t="s">
        <v>174</v>
      </c>
      <c r="AL8" s="247" t="s">
        <v>3827</v>
      </c>
    </row>
    <row r="9" spans="1:38" ht="12.75" customHeight="1">
      <c r="A9" s="73"/>
      <c r="B9" s="65" t="s">
        <v>1714</v>
      </c>
      <c r="C9" s="341">
        <f>357/1336</f>
        <v>0.26721556886227543</v>
      </c>
      <c r="D9" s="341">
        <f>3631/6115</f>
        <v>0.59378577269010635</v>
      </c>
      <c r="G9" s="24"/>
      <c r="H9" s="24"/>
      <c r="I9" s="24"/>
      <c r="J9" s="24"/>
      <c r="K9" s="24"/>
      <c r="L9" s="24"/>
      <c r="M9" s="24"/>
      <c r="N9" s="24"/>
      <c r="O9" s="24"/>
      <c r="P9" s="24"/>
      <c r="Q9" s="24"/>
      <c r="R9" s="24"/>
      <c r="S9" s="24"/>
      <c r="T9" s="24"/>
      <c r="U9" s="24"/>
      <c r="V9" s="24"/>
      <c r="W9" s="24"/>
      <c r="X9" s="24"/>
      <c r="Y9" s="24"/>
      <c r="AA9" s="247" t="s">
        <v>1720</v>
      </c>
      <c r="AB9" s="247" t="s">
        <v>1721</v>
      </c>
      <c r="AC9" s="161">
        <f>IF($C$12&lt;&gt;"",$C$12,"")</f>
        <v>18</v>
      </c>
      <c r="AD9" s="247" t="s">
        <v>1702</v>
      </c>
      <c r="AE9" s="247" t="s">
        <v>1719</v>
      </c>
      <c r="AF9" s="247" t="s">
        <v>1704</v>
      </c>
      <c r="AG9" s="247" t="s">
        <v>334</v>
      </c>
      <c r="AH9" s="247" t="s">
        <v>335</v>
      </c>
      <c r="AI9" s="247" t="s">
        <v>174</v>
      </c>
      <c r="AJ9" s="247" t="s">
        <v>174</v>
      </c>
      <c r="AK9" s="247" t="s">
        <v>174</v>
      </c>
      <c r="AL9" s="247" t="s">
        <v>3827</v>
      </c>
    </row>
    <row r="10" spans="1:38" ht="12.75" customHeight="1">
      <c r="A10" s="73"/>
      <c r="B10" s="65" t="s">
        <v>1716</v>
      </c>
      <c r="C10" s="341">
        <f>5/1336</f>
        <v>3.7425149700598802E-3</v>
      </c>
      <c r="D10" s="341">
        <f>592/6115</f>
        <v>9.6811120196238762E-2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2.0623828191580023E-2</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v>
      </c>
      <c r="D11" s="108">
        <v>20</v>
      </c>
      <c r="G11" s="24"/>
      <c r="H11" s="24"/>
      <c r="I11" s="24"/>
      <c r="J11" s="24"/>
      <c r="K11" s="24"/>
      <c r="L11" s="24"/>
      <c r="M11" s="24"/>
      <c r="N11" s="24"/>
      <c r="O11" s="24"/>
      <c r="P11" s="24"/>
      <c r="Q11" s="24"/>
      <c r="R11" s="24"/>
      <c r="S11" s="24"/>
      <c r="T11" s="24"/>
      <c r="U11" s="24"/>
      <c r="V11" s="24"/>
      <c r="W11" s="24"/>
      <c r="X11" s="24"/>
      <c r="Y11" s="24"/>
      <c r="AA11" s="247" t="s">
        <v>1723</v>
      </c>
      <c r="AB11" s="247" t="s">
        <v>3807</v>
      </c>
      <c r="AC11" s="277">
        <f>IF($D$6&lt;&gt;"",$D$6,"")</f>
        <v>0.02</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47" t="s">
        <v>1724</v>
      </c>
      <c r="AB12" s="247" t="s">
        <v>3785</v>
      </c>
      <c r="AC12" s="277">
        <f>IF($D$7&lt;&gt;"",$D$7,"")</f>
        <v>0.03</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0.40621422730989371</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3753</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0.59378577269010635</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9.6811120196238762E-2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283</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20</v>
      </c>
      <c r="AD16" s="247" t="s">
        <v>1702</v>
      </c>
      <c r="AE16" s="247" t="s">
        <v>1719</v>
      </c>
      <c r="AF16" s="247" t="s">
        <v>1704</v>
      </c>
      <c r="AG16" s="247" t="s">
        <v>334</v>
      </c>
      <c r="AH16" s="247" t="s">
        <v>334</v>
      </c>
      <c r="AI16" s="247" t="s">
        <v>174</v>
      </c>
      <c r="AJ16" s="247" t="s">
        <v>174</v>
      </c>
      <c r="AK16" s="247" t="s">
        <v>174</v>
      </c>
      <c r="AL16" s="247" t="s">
        <v>3827</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21</v>
      </c>
      <c r="AD17" s="247" t="s">
        <v>1702</v>
      </c>
      <c r="AE17" s="247" t="s">
        <v>1719</v>
      </c>
      <c r="AF17" s="247" t="s">
        <v>1704</v>
      </c>
      <c r="AG17" s="247" t="s">
        <v>334</v>
      </c>
      <c r="AH17" s="247" t="s">
        <v>334</v>
      </c>
      <c r="AI17" s="247" t="s">
        <v>174</v>
      </c>
      <c r="AJ17" s="247" t="s">
        <v>174</v>
      </c>
      <c r="AK17" s="247" t="s">
        <v>174</v>
      </c>
      <c r="AL17" s="247" t="s">
        <v>3827</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x</v>
      </c>
      <c r="AD18" s="247" t="s">
        <v>1702</v>
      </c>
      <c r="AE18" s="247" t="s">
        <v>1735</v>
      </c>
      <c r="AF18" s="247" t="s">
        <v>174</v>
      </c>
      <c r="AG18" s="247" t="s">
        <v>174</v>
      </c>
      <c r="AH18" s="247" t="s">
        <v>174</v>
      </c>
      <c r="AI18" s="247" t="s">
        <v>174</v>
      </c>
      <c r="AJ18" s="247" t="s">
        <v>174</v>
      </c>
      <c r="AK18" s="247" t="s">
        <v>174</v>
      </c>
      <c r="AL18" s="247"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x</v>
      </c>
      <c r="AD19" s="247" t="s">
        <v>1702</v>
      </c>
      <c r="AE19" s="247" t="s">
        <v>1735</v>
      </c>
      <c r="AF19" s="247" t="s">
        <v>174</v>
      </c>
      <c r="AG19" s="247" t="s">
        <v>174</v>
      </c>
      <c r="AH19" s="247" t="s">
        <v>174</v>
      </c>
      <c r="AI19" s="247" t="s">
        <v>174</v>
      </c>
      <c r="AJ19" s="247" t="s">
        <v>174</v>
      </c>
      <c r="AK19" s="247" t="s">
        <v>174</v>
      </c>
      <c r="AL19" s="247"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x</v>
      </c>
      <c r="AD20" s="247" t="s">
        <v>1702</v>
      </c>
      <c r="AE20" s="247" t="s">
        <v>1735</v>
      </c>
      <c r="AF20" s="247" t="s">
        <v>174</v>
      </c>
      <c r="AG20" s="247" t="s">
        <v>174</v>
      </c>
      <c r="AH20" s="247" t="s">
        <v>174</v>
      </c>
      <c r="AI20" s="247" t="s">
        <v>174</v>
      </c>
      <c r="AJ20" s="247" t="s">
        <v>174</v>
      </c>
      <c r="AK20" s="247" t="s">
        <v>174</v>
      </c>
      <c r="AL20" s="247" t="s">
        <v>283</v>
      </c>
    </row>
    <row r="21" spans="1:38" ht="12.75" customHeight="1">
      <c r="A21" s="57" t="s">
        <v>283</v>
      </c>
      <c r="B21" s="412" t="s">
        <v>1740</v>
      </c>
      <c r="C21" s="358"/>
      <c r="D21" s="358"/>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x</v>
      </c>
      <c r="AD21" s="247" t="s">
        <v>1702</v>
      </c>
      <c r="AE21" s="247" t="s">
        <v>1735</v>
      </c>
      <c r="AF21" s="247" t="s">
        <v>174</v>
      </c>
      <c r="AG21" s="247" t="s">
        <v>174</v>
      </c>
      <c r="AH21" s="247" t="s">
        <v>174</v>
      </c>
      <c r="AI21" s="247" t="s">
        <v>174</v>
      </c>
      <c r="AJ21" s="247" t="s">
        <v>174</v>
      </c>
      <c r="AK21" s="247" t="s">
        <v>174</v>
      </c>
      <c r="AL21" s="247"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x</v>
      </c>
      <c r="AD22" s="247" t="s">
        <v>1702</v>
      </c>
      <c r="AE22" s="247" t="s">
        <v>1735</v>
      </c>
      <c r="AF22" s="247" t="s">
        <v>174</v>
      </c>
      <c r="AG22" s="247" t="s">
        <v>174</v>
      </c>
      <c r="AH22" s="247" t="s">
        <v>174</v>
      </c>
      <c r="AI22" s="247" t="s">
        <v>174</v>
      </c>
      <c r="AJ22" s="247" t="s">
        <v>174</v>
      </c>
      <c r="AK22" s="247" t="s">
        <v>174</v>
      </c>
      <c r="AL22" s="247"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x</v>
      </c>
      <c r="AD23" s="247" t="s">
        <v>1702</v>
      </c>
      <c r="AE23" s="247" t="s">
        <v>1735</v>
      </c>
      <c r="AF23" s="247" t="s">
        <v>174</v>
      </c>
      <c r="AG23" s="247" t="s">
        <v>174</v>
      </c>
      <c r="AH23" s="247" t="s">
        <v>174</v>
      </c>
      <c r="AI23" s="247" t="s">
        <v>174</v>
      </c>
      <c r="AJ23" s="247" t="s">
        <v>174</v>
      </c>
      <c r="AK23" s="247" t="s">
        <v>174</v>
      </c>
      <c r="AL23" s="247"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x</v>
      </c>
      <c r="AD24" s="247" t="s">
        <v>1702</v>
      </c>
      <c r="AE24" s="247" t="s">
        <v>1735</v>
      </c>
      <c r="AF24" s="247" t="s">
        <v>174</v>
      </c>
      <c r="AG24" s="247" t="s">
        <v>174</v>
      </c>
      <c r="AH24" s="247" t="s">
        <v>174</v>
      </c>
      <c r="AI24" s="247" t="s">
        <v>174</v>
      </c>
      <c r="AJ24" s="247" t="s">
        <v>174</v>
      </c>
      <c r="AK24" s="247" t="s">
        <v>174</v>
      </c>
      <c r="AL24" s="247" t="s">
        <v>283</v>
      </c>
    </row>
    <row r="25" spans="1:38" ht="12.75" customHeight="1">
      <c r="A25" s="57" t="s">
        <v>283</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x</v>
      </c>
      <c r="AD25" s="247" t="s">
        <v>1702</v>
      </c>
      <c r="AE25" s="247" t="s">
        <v>1735</v>
      </c>
      <c r="AF25" s="247" t="s">
        <v>174</v>
      </c>
      <c r="AG25" s="247" t="s">
        <v>174</v>
      </c>
      <c r="AH25" s="247" t="s">
        <v>174</v>
      </c>
      <c r="AI25" s="247" t="s">
        <v>174</v>
      </c>
      <c r="AJ25" s="247" t="s">
        <v>174</v>
      </c>
      <c r="AK25" s="247" t="s">
        <v>174</v>
      </c>
      <c r="AL25" s="247"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x</v>
      </c>
      <c r="AD26" s="247" t="s">
        <v>1702</v>
      </c>
      <c r="AE26" s="247" t="s">
        <v>1735</v>
      </c>
      <c r="AF26" s="247" t="s">
        <v>174</v>
      </c>
      <c r="AG26" s="247" t="s">
        <v>174</v>
      </c>
      <c r="AH26" s="247" t="s">
        <v>174</v>
      </c>
      <c r="AI26" s="247" t="s">
        <v>174</v>
      </c>
      <c r="AJ26" s="247" t="s">
        <v>174</v>
      </c>
      <c r="AK26" s="247" t="s">
        <v>174</v>
      </c>
      <c r="AL26" s="247" t="s">
        <v>283</v>
      </c>
    </row>
    <row r="27" spans="1:38" ht="12.75" customHeight="1">
      <c r="A27" s="57" t="s">
        <v>283</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x</v>
      </c>
      <c r="AD27" s="247" t="s">
        <v>1702</v>
      </c>
      <c r="AE27" s="247" t="s">
        <v>1735</v>
      </c>
      <c r="AF27" s="247" t="s">
        <v>174</v>
      </c>
      <c r="AG27" s="247" t="s">
        <v>174</v>
      </c>
      <c r="AH27" s="247" t="s">
        <v>174</v>
      </c>
      <c r="AI27" s="247" t="s">
        <v>174</v>
      </c>
      <c r="AJ27" s="247" t="s">
        <v>174</v>
      </c>
      <c r="AK27" s="247" t="s">
        <v>174</v>
      </c>
      <c r="AL27" s="247"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x</v>
      </c>
      <c r="AD28" s="247" t="s">
        <v>1702</v>
      </c>
      <c r="AE28" s="247" t="s">
        <v>1735</v>
      </c>
      <c r="AF28" s="247" t="s">
        <v>174</v>
      </c>
      <c r="AG28" s="247" t="s">
        <v>174</v>
      </c>
      <c r="AH28" s="247" t="s">
        <v>174</v>
      </c>
      <c r="AI28" s="247" t="s">
        <v>174</v>
      </c>
      <c r="AJ28" s="247" t="s">
        <v>174</v>
      </c>
      <c r="AK28" s="247" t="s">
        <v>174</v>
      </c>
      <c r="AL28" s="247" t="s">
        <v>283</v>
      </c>
    </row>
    <row r="29" spans="1:38" ht="12.75" customHeight="1">
      <c r="A29" s="57" t="s">
        <v>283</v>
      </c>
      <c r="B29" s="40" t="s">
        <v>1756</v>
      </c>
      <c r="C29" s="101" t="s">
        <v>4998</v>
      </c>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x</v>
      </c>
      <c r="AD29" s="247" t="s">
        <v>1702</v>
      </c>
      <c r="AE29" s="247" t="s">
        <v>1735</v>
      </c>
      <c r="AF29" s="247" t="s">
        <v>174</v>
      </c>
      <c r="AG29" s="247" t="s">
        <v>174</v>
      </c>
      <c r="AH29" s="247" t="s">
        <v>174</v>
      </c>
      <c r="AI29" s="247" t="s">
        <v>174</v>
      </c>
      <c r="AJ29" s="247" t="s">
        <v>174</v>
      </c>
      <c r="AK29" s="247" t="s">
        <v>174</v>
      </c>
      <c r="AL29" s="247"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
      </c>
      <c r="AD30" s="247" t="s">
        <v>1702</v>
      </c>
      <c r="AE30" s="247" t="s">
        <v>1735</v>
      </c>
      <c r="AF30" s="247" t="s">
        <v>174</v>
      </c>
      <c r="AG30" s="247" t="s">
        <v>174</v>
      </c>
      <c r="AH30" s="247" t="s">
        <v>174</v>
      </c>
      <c r="AI30" s="247" t="s">
        <v>174</v>
      </c>
      <c r="AJ30" s="247" t="s">
        <v>174</v>
      </c>
      <c r="AK30" s="247" t="s">
        <v>174</v>
      </c>
      <c r="AL30" s="247"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x</v>
      </c>
      <c r="AD31" s="247" t="s">
        <v>1702</v>
      </c>
      <c r="AE31" s="247" t="s">
        <v>1735</v>
      </c>
      <c r="AF31" s="247" t="s">
        <v>174</v>
      </c>
      <c r="AG31" s="247" t="s">
        <v>174</v>
      </c>
      <c r="AH31" s="247" t="s">
        <v>174</v>
      </c>
      <c r="AI31" s="247" t="s">
        <v>174</v>
      </c>
      <c r="AJ31" s="247" t="s">
        <v>174</v>
      </c>
      <c r="AK31" s="247" t="s">
        <v>174</v>
      </c>
      <c r="AL31" s="247"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x</v>
      </c>
      <c r="AD32" s="247" t="s">
        <v>1702</v>
      </c>
      <c r="AE32" s="247" t="s">
        <v>1735</v>
      </c>
      <c r="AF32" s="247" t="s">
        <v>174</v>
      </c>
      <c r="AG32" s="247" t="s">
        <v>174</v>
      </c>
      <c r="AH32" s="247" t="s">
        <v>174</v>
      </c>
      <c r="AI32" s="247" t="s">
        <v>174</v>
      </c>
      <c r="AJ32" s="247" t="s">
        <v>174</v>
      </c>
      <c r="AK32" s="247" t="s">
        <v>174</v>
      </c>
      <c r="AL32" s="247"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x</v>
      </c>
      <c r="AD33" s="247" t="s">
        <v>1702</v>
      </c>
      <c r="AE33" s="247" t="s">
        <v>1735</v>
      </c>
      <c r="AF33" s="247" t="s">
        <v>174</v>
      </c>
      <c r="AG33" s="247" t="s">
        <v>174</v>
      </c>
      <c r="AH33" s="247" t="s">
        <v>174</v>
      </c>
      <c r="AI33" s="247" t="s">
        <v>174</v>
      </c>
      <c r="AJ33" s="247" t="s">
        <v>174</v>
      </c>
      <c r="AK33" s="247" t="s">
        <v>174</v>
      </c>
      <c r="AL33" s="247" t="s">
        <v>283</v>
      </c>
    </row>
    <row r="34" spans="1:38" ht="12.75" customHeight="1">
      <c r="A34" s="57"/>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x</v>
      </c>
      <c r="AD34" s="247" t="s">
        <v>1702</v>
      </c>
      <c r="AE34" s="247" t="s">
        <v>1735</v>
      </c>
      <c r="AF34" s="247" t="s">
        <v>174</v>
      </c>
      <c r="AG34" s="247" t="s">
        <v>174</v>
      </c>
      <c r="AH34" s="247" t="s">
        <v>174</v>
      </c>
      <c r="AI34" s="247" t="s">
        <v>174</v>
      </c>
      <c r="AJ34" s="247" t="s">
        <v>174</v>
      </c>
      <c r="AK34" s="247" t="s">
        <v>174</v>
      </c>
      <c r="AL34" s="247"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x</v>
      </c>
      <c r="AD35" s="247" t="s">
        <v>1702</v>
      </c>
      <c r="AE35" s="247" t="s">
        <v>1735</v>
      </c>
      <c r="AF35" s="247" t="s">
        <v>174</v>
      </c>
      <c r="AG35" s="247" t="s">
        <v>174</v>
      </c>
      <c r="AH35" s="247" t="s">
        <v>174</v>
      </c>
      <c r="AI35" s="247" t="s">
        <v>174</v>
      </c>
      <c r="AJ35" s="247" t="s">
        <v>174</v>
      </c>
      <c r="AK35" s="247" t="s">
        <v>174</v>
      </c>
      <c r="AL35" s="247"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27" t="s">
        <v>3754</v>
      </c>
      <c r="C38" s="377"/>
      <c r="D38" s="377"/>
      <c r="E38" s="377"/>
      <c r="F38" s="384"/>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115"/>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3824</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x</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09" t="s">
        <v>1803</v>
      </c>
      <c r="C48" s="361"/>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3761</v>
      </c>
      <c r="AL48" s="247" t="s">
        <v>283</v>
      </c>
    </row>
    <row r="49" spans="1:38" ht="12.75" customHeight="1">
      <c r="A49" s="57" t="s">
        <v>283</v>
      </c>
      <c r="B49" s="409" t="s">
        <v>1805</v>
      </c>
      <c r="C49" s="361"/>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283</v>
      </c>
      <c r="B50" s="409" t="s">
        <v>1807</v>
      </c>
      <c r="C50" s="361"/>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x</v>
      </c>
      <c r="AD50" s="247" t="s">
        <v>1702</v>
      </c>
      <c r="AE50" s="247" t="s">
        <v>1798</v>
      </c>
      <c r="AF50" s="247" t="s">
        <v>174</v>
      </c>
      <c r="AG50" s="247" t="s">
        <v>174</v>
      </c>
      <c r="AH50" s="247" t="s">
        <v>174</v>
      </c>
      <c r="AI50" s="247" t="s">
        <v>174</v>
      </c>
      <c r="AJ50" s="247" t="s">
        <v>174</v>
      </c>
      <c r="AK50" s="247" t="s">
        <v>174</v>
      </c>
      <c r="AL50" s="247" t="s">
        <v>283</v>
      </c>
    </row>
    <row r="51" spans="1:38" ht="12.75" customHeight="1">
      <c r="A51" s="57"/>
      <c r="B51" s="409" t="s">
        <v>1809</v>
      </c>
      <c r="C51" s="361"/>
      <c r="D51" s="361"/>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x</v>
      </c>
      <c r="AD51" s="247" t="s">
        <v>1702</v>
      </c>
      <c r="AE51" s="247" t="s">
        <v>1798</v>
      </c>
      <c r="AF51" s="247" t="s">
        <v>174</v>
      </c>
      <c r="AG51" s="247" t="s">
        <v>174</v>
      </c>
      <c r="AH51" s="247" t="s">
        <v>174</v>
      </c>
      <c r="AI51" s="247" t="s">
        <v>174</v>
      </c>
      <c r="AJ51" s="247" t="s">
        <v>174</v>
      </c>
      <c r="AK51" s="247" t="s">
        <v>174</v>
      </c>
      <c r="AL51" s="247"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
      </c>
      <c r="AD53" s="247" t="s">
        <v>1702</v>
      </c>
      <c r="AE53" s="247" t="s">
        <v>1798</v>
      </c>
      <c r="AF53" s="247" t="s">
        <v>174</v>
      </c>
      <c r="AG53" s="247" t="s">
        <v>174</v>
      </c>
      <c r="AH53" s="247" t="s">
        <v>174</v>
      </c>
      <c r="AI53" s="247" t="s">
        <v>174</v>
      </c>
      <c r="AJ53" s="247" t="s">
        <v>174</v>
      </c>
      <c r="AK53" s="247" t="s">
        <v>174</v>
      </c>
      <c r="AL53" s="247" t="s">
        <v>283</v>
      </c>
    </row>
    <row r="54" spans="1:38" ht="12.75" customHeight="1">
      <c r="A54" s="57" t="s">
        <v>283</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x</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13.5">
      <c r="A58" s="73"/>
      <c r="B58" s="278"/>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
      </c>
      <c r="AD58" s="247" t="s">
        <v>1702</v>
      </c>
      <c r="AE58" s="247" t="s">
        <v>1798</v>
      </c>
      <c r="AF58" s="247" t="s">
        <v>174</v>
      </c>
      <c r="AG58" s="247" t="s">
        <v>174</v>
      </c>
      <c r="AH58" s="247" t="s">
        <v>174</v>
      </c>
      <c r="AI58" s="247" t="s">
        <v>174</v>
      </c>
      <c r="AJ58" s="247" t="s">
        <v>174</v>
      </c>
      <c r="AK58" s="247" t="s">
        <v>174</v>
      </c>
      <c r="AL58" s="247" t="s">
        <v>283</v>
      </c>
    </row>
    <row r="59" spans="1:38" ht="13.5">
      <c r="A59" s="73"/>
      <c r="B59" s="388"/>
      <c r="C59" s="388"/>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sheetProtection algorithmName="SHA-512" hashValue="a/xe5xCi7bGFPbsz95YXAlEJap9q927/TrCd8ab4QmrSNhYy+ZSJyIXO4SOQh99DWBCX0H+nDiSf8favSfCBTA==" saltValue="GWOcDsu3mYNlk33tiLEjkQ=="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30" sqref="C30"/>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83" t="s">
        <v>1824</v>
      </c>
      <c r="B1" s="384"/>
      <c r="C1" s="384"/>
      <c r="D1" s="384"/>
      <c r="E1" s="384"/>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4954</v>
      </c>
      <c r="AC3" s="248" t="str">
        <f>IF($A$8&lt;&gt;"",$A$8,"")</f>
        <v>x</v>
      </c>
      <c r="AD3" s="241" t="s">
        <v>1827</v>
      </c>
      <c r="AE3" s="241" t="s">
        <v>1828</v>
      </c>
      <c r="AF3" s="241" t="s">
        <v>174</v>
      </c>
      <c r="AG3" s="241" t="s">
        <v>174</v>
      </c>
      <c r="AH3" s="241" t="s">
        <v>174</v>
      </c>
      <c r="AI3" s="241" t="s">
        <v>174</v>
      </c>
      <c r="AJ3" s="241" t="s">
        <v>174</v>
      </c>
      <c r="AK3" s="241" t="s">
        <v>174</v>
      </c>
      <c r="AL3" s="241" t="s">
        <v>283</v>
      </c>
    </row>
    <row r="4" spans="1:38" ht="12.75" customHeight="1">
      <c r="A4" s="39"/>
      <c r="B4" s="432"/>
      <c r="C4" s="377"/>
      <c r="D4" s="377"/>
      <c r="E4" s="377"/>
      <c r="F4" s="24"/>
      <c r="G4" s="24"/>
      <c r="H4" s="24"/>
      <c r="I4" s="24"/>
      <c r="J4" s="24"/>
      <c r="K4" s="24"/>
      <c r="L4" s="24"/>
      <c r="M4" s="24"/>
      <c r="N4" s="24"/>
      <c r="O4" s="24"/>
      <c r="P4" s="24"/>
      <c r="Q4" s="24"/>
      <c r="R4" s="24"/>
      <c r="S4" s="24"/>
      <c r="T4" s="24"/>
      <c r="U4" s="24"/>
      <c r="V4" s="24"/>
      <c r="W4" s="24"/>
      <c r="X4" s="24"/>
      <c r="Y4" s="24"/>
      <c r="Z4" s="24"/>
      <c r="AA4" s="241" t="s">
        <v>1831</v>
      </c>
      <c r="AB4" s="241" t="s">
        <v>4955</v>
      </c>
      <c r="AC4" s="248">
        <f>IF($B$11&lt;&gt;"",$B$11,"")</f>
        <v>46234</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85" t="s">
        <v>4956</v>
      </c>
      <c r="C6" s="371"/>
      <c r="D6" s="371"/>
      <c r="E6" s="371"/>
      <c r="F6" s="371"/>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t="s">
        <v>283</v>
      </c>
      <c r="B8" s="361" t="s">
        <v>4952</v>
      </c>
      <c r="C8" s="371"/>
      <c r="D8" s="371"/>
      <c r="E8" s="371"/>
      <c r="F8" s="371"/>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71"/>
      <c r="C9" s="371"/>
      <c r="D9" s="371"/>
      <c r="E9" s="371"/>
      <c r="F9" s="371"/>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71"/>
      <c r="C10" s="371"/>
      <c r="D10" s="371"/>
      <c r="E10" s="371"/>
      <c r="F10" s="371"/>
      <c r="G10" s="23"/>
      <c r="H10" s="23"/>
      <c r="I10" s="23"/>
      <c r="J10" s="23"/>
      <c r="K10" s="23"/>
      <c r="L10" s="23"/>
      <c r="M10" s="23"/>
      <c r="N10" s="23"/>
      <c r="O10" s="23"/>
      <c r="P10" s="23"/>
      <c r="Q10" s="23"/>
      <c r="R10" s="23"/>
      <c r="S10" s="23"/>
      <c r="T10" s="23"/>
      <c r="U10" s="23"/>
      <c r="V10" s="23"/>
      <c r="W10" s="23"/>
      <c r="X10" s="23"/>
      <c r="Y10" s="23"/>
      <c r="Z10" s="23"/>
      <c r="AA10" s="241" t="s">
        <v>1846</v>
      </c>
      <c r="AB10" s="241" t="s">
        <v>4853</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33">
        <v>46234</v>
      </c>
      <c r="C11" s="377"/>
      <c r="D11" s="377"/>
      <c r="E11" s="377"/>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396" t="s">
        <v>1850</v>
      </c>
      <c r="C13" s="367"/>
      <c r="D13" s="367"/>
      <c r="E13" s="367"/>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58" t="s">
        <v>4953</v>
      </c>
      <c r="C14" s="367"/>
      <c r="D14" s="367"/>
      <c r="E14" s="367"/>
      <c r="F14" s="24"/>
      <c r="G14" s="24"/>
      <c r="H14" s="24"/>
      <c r="I14" s="24"/>
      <c r="J14" s="24"/>
      <c r="K14" s="24"/>
      <c r="L14" s="24"/>
      <c r="M14" s="24"/>
      <c r="N14" s="24"/>
      <c r="O14" s="24"/>
      <c r="P14" s="24"/>
      <c r="Q14" s="24"/>
      <c r="R14" s="24"/>
      <c r="S14" s="24"/>
      <c r="T14" s="24"/>
      <c r="U14" s="24"/>
      <c r="V14" s="24"/>
      <c r="W14" s="24"/>
      <c r="X14" s="24"/>
      <c r="Y14" s="24"/>
      <c r="Z14" s="24"/>
      <c r="AA14" s="241" t="s">
        <v>1852</v>
      </c>
      <c r="AB14" s="241" t="s">
        <v>4853</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396" t="s">
        <v>1853</v>
      </c>
      <c r="C15" s="371"/>
      <c r="D15" s="371"/>
      <c r="E15" s="371"/>
      <c r="F15" s="371"/>
      <c r="G15" s="185"/>
      <c r="H15" s="185"/>
      <c r="I15" s="185"/>
      <c r="J15" s="185"/>
      <c r="K15" s="185"/>
      <c r="L15" s="185"/>
      <c r="M15" s="185"/>
      <c r="N15" s="185"/>
      <c r="O15" s="185"/>
      <c r="P15" s="185"/>
      <c r="Q15" s="185"/>
      <c r="R15" s="185"/>
      <c r="S15" s="185"/>
      <c r="T15" s="185"/>
      <c r="U15" s="185"/>
      <c r="V15" s="185"/>
      <c r="W15" s="185"/>
      <c r="X15" s="185"/>
      <c r="Y15" s="185"/>
      <c r="Z15" s="185"/>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58" t="s">
        <v>1857</v>
      </c>
      <c r="C16" s="371"/>
      <c r="D16" s="371"/>
      <c r="E16" s="371"/>
      <c r="F16" s="371"/>
      <c r="G16" s="185"/>
      <c r="H16" s="185"/>
      <c r="I16" s="185"/>
      <c r="J16" s="185"/>
      <c r="K16" s="185"/>
      <c r="L16" s="185"/>
      <c r="M16" s="185"/>
      <c r="N16" s="185"/>
      <c r="O16" s="185"/>
      <c r="P16" s="185"/>
      <c r="Q16" s="185"/>
      <c r="R16" s="185"/>
      <c r="S16" s="185"/>
      <c r="T16" s="185"/>
      <c r="U16" s="185"/>
      <c r="V16" s="185"/>
      <c r="W16" s="185"/>
      <c r="X16" s="185"/>
      <c r="Y16" s="185"/>
      <c r="Z16" s="185"/>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396" t="s">
        <v>1860</v>
      </c>
      <c r="C17" s="371"/>
      <c r="D17" s="371"/>
      <c r="E17" s="371"/>
      <c r="F17" s="371"/>
      <c r="G17" s="185"/>
      <c r="H17" s="185"/>
      <c r="I17" s="185"/>
      <c r="J17" s="185"/>
      <c r="K17" s="185"/>
      <c r="L17" s="185"/>
      <c r="M17" s="185"/>
      <c r="N17" s="185"/>
      <c r="O17" s="185"/>
      <c r="P17" s="185"/>
      <c r="Q17" s="185"/>
      <c r="R17" s="185"/>
      <c r="S17" s="185"/>
      <c r="T17" s="185"/>
      <c r="U17" s="185"/>
      <c r="V17" s="185"/>
      <c r="W17" s="185"/>
      <c r="X17" s="185"/>
      <c r="Y17" s="185"/>
      <c r="Z17" s="185"/>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58" t="s">
        <v>1863</v>
      </c>
      <c r="C18" s="371"/>
      <c r="D18" s="371"/>
      <c r="E18" s="371"/>
      <c r="F18" s="371"/>
      <c r="G18" s="185"/>
      <c r="H18" s="185"/>
      <c r="I18" s="185"/>
      <c r="J18" s="185"/>
      <c r="K18" s="185"/>
      <c r="L18" s="185"/>
      <c r="M18" s="185"/>
      <c r="N18" s="185"/>
      <c r="O18" s="185"/>
      <c r="P18" s="185"/>
      <c r="Q18" s="185"/>
      <c r="R18" s="185"/>
      <c r="S18" s="185"/>
      <c r="T18" s="185"/>
      <c r="U18" s="185"/>
      <c r="V18" s="185"/>
      <c r="W18" s="185"/>
      <c r="X18" s="185"/>
      <c r="Y18" s="185"/>
      <c r="Z18" s="185"/>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4853</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346">
        <f>SUM($C$26,$C$18)</f>
        <v>0</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29" t="s">
        <v>1903</v>
      </c>
      <c r="C35" s="430"/>
      <c r="D35" s="430"/>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1"/>
      <c r="C38" s="371"/>
      <c r="D38" s="371"/>
      <c r="E38" s="371"/>
      <c r="F38" s="371"/>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89"/>
      <c r="C39" s="367"/>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31" t="s">
        <v>1913</v>
      </c>
      <c r="C40" s="390"/>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89"/>
      <c r="C42" s="367"/>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31" t="s">
        <v>1884</v>
      </c>
      <c r="C43" s="390"/>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1" t="s">
        <v>1923</v>
      </c>
      <c r="C44" s="367"/>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1" t="s">
        <v>1926</v>
      </c>
      <c r="C45" s="367"/>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428"/>
      <c r="C46" s="367"/>
      <c r="D46" s="367"/>
      <c r="E46" s="367"/>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62" t="s">
        <v>1932</v>
      </c>
      <c r="C47" s="377"/>
      <c r="D47" s="377"/>
      <c r="E47" s="377"/>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8" t="s">
        <v>1937</v>
      </c>
      <c r="C55" s="367"/>
      <c r="D55" s="367"/>
      <c r="E55" s="367"/>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62" t="s">
        <v>1939</v>
      </c>
      <c r="C57" s="377"/>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sheetProtection algorithmName="SHA-512" hashValue="Qdei/5b7LF2jx8Ozmt7MeSJyiyCOkwUJicej6WiGb3Aj21Fq2N+Q3XoEVMetZx+DVzBbXkMyEquLzMPIEBjyrQ==" saltValue="TPqbszk4FK1GWmLzKUVK6w==" spinCount="100000" sheet="1" objects="1" scenarios="1"/>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B30" sqref="B30:F30"/>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83" t="s">
        <v>1941</v>
      </c>
      <c r="B1" s="384"/>
      <c r="C1" s="384"/>
      <c r="D1" s="384"/>
      <c r="E1" s="384"/>
      <c r="F1" s="384"/>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60" t="s">
        <v>1945</v>
      </c>
      <c r="C3" s="460"/>
      <c r="D3" s="460"/>
      <c r="E3" s="460"/>
      <c r="F3" s="460"/>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2.75">
      <c r="A4" s="73"/>
      <c r="B4" s="358"/>
      <c r="C4" s="367"/>
      <c r="D4" s="367"/>
      <c r="E4" s="367"/>
      <c r="F4" s="367"/>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58" t="s">
        <v>1951</v>
      </c>
      <c r="C5" s="358"/>
      <c r="D5" s="358"/>
      <c r="E5" s="358"/>
      <c r="F5" s="358"/>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58" t="s">
        <v>1954</v>
      </c>
      <c r="C6" s="358"/>
      <c r="D6" s="358"/>
      <c r="E6" s="358"/>
      <c r="F6" s="358"/>
      <c r="G6" s="24"/>
      <c r="H6" s="24"/>
      <c r="I6" s="24"/>
      <c r="J6" s="24"/>
      <c r="K6" s="24"/>
      <c r="L6" s="24"/>
      <c r="M6" s="24"/>
      <c r="N6" s="24"/>
      <c r="O6" s="24"/>
      <c r="P6" s="24"/>
      <c r="Q6" s="24"/>
      <c r="R6" s="24"/>
      <c r="S6" s="24"/>
      <c r="T6" s="24"/>
      <c r="U6" s="24"/>
      <c r="V6" s="24"/>
      <c r="W6" s="24"/>
      <c r="X6" s="24"/>
      <c r="Y6" s="24"/>
      <c r="Z6" s="24"/>
      <c r="AA6" s="25" t="s">
        <v>1955</v>
      </c>
      <c r="AB6" s="25" t="s">
        <v>1956</v>
      </c>
      <c r="AC6" s="14">
        <f>IF($E$46&lt;&gt;"",$E$46,"")</f>
        <v>14676083</v>
      </c>
      <c r="AD6" s="25" t="s">
        <v>1943</v>
      </c>
      <c r="AE6" s="25" t="s">
        <v>1957</v>
      </c>
      <c r="AF6" s="25" t="s">
        <v>333</v>
      </c>
      <c r="AG6" s="25" t="s">
        <v>1835</v>
      </c>
      <c r="AH6" s="25" t="s">
        <v>334</v>
      </c>
      <c r="AI6" s="25" t="s">
        <v>174</v>
      </c>
      <c r="AJ6" s="25" t="s">
        <v>174</v>
      </c>
      <c r="AK6" s="25" t="s">
        <v>174</v>
      </c>
      <c r="AL6" s="25" t="s">
        <v>1837</v>
      </c>
    </row>
    <row r="7" spans="1:38" ht="44.25" customHeight="1">
      <c r="A7" s="73"/>
      <c r="B7" s="358" t="s">
        <v>1958</v>
      </c>
      <c r="C7" s="358"/>
      <c r="D7" s="358"/>
      <c r="E7" s="358"/>
      <c r="F7" s="358"/>
      <c r="G7" s="24"/>
      <c r="H7" s="24"/>
      <c r="I7" s="24"/>
      <c r="J7" s="24"/>
      <c r="K7" s="24"/>
      <c r="L7" s="24"/>
      <c r="M7" s="24"/>
      <c r="N7" s="24"/>
      <c r="O7" s="24"/>
      <c r="P7" s="24"/>
      <c r="Q7" s="24"/>
      <c r="R7" s="24"/>
      <c r="S7" s="24"/>
      <c r="T7" s="24"/>
      <c r="U7" s="24"/>
      <c r="V7" s="24"/>
      <c r="W7" s="24"/>
      <c r="X7" s="24"/>
      <c r="Y7" s="24"/>
      <c r="Z7" s="24"/>
      <c r="AA7" s="25" t="s">
        <v>1959</v>
      </c>
      <c r="AB7" s="25" t="s">
        <v>1960</v>
      </c>
      <c r="AC7" s="14">
        <f>IF($E$47&lt;&gt;"",$E$47,"")</f>
        <v>11235568</v>
      </c>
      <c r="AD7" s="25" t="s">
        <v>1943</v>
      </c>
      <c r="AE7" s="25" t="s">
        <v>1957</v>
      </c>
      <c r="AF7" s="25" t="s">
        <v>333</v>
      </c>
      <c r="AG7" s="25" t="s">
        <v>1835</v>
      </c>
      <c r="AH7" s="25" t="s">
        <v>334</v>
      </c>
      <c r="AI7" s="25" t="s">
        <v>174</v>
      </c>
      <c r="AJ7" s="25" t="s">
        <v>174</v>
      </c>
      <c r="AK7" s="25" t="s">
        <v>174</v>
      </c>
      <c r="AL7" s="25" t="s">
        <v>1837</v>
      </c>
    </row>
    <row r="8" spans="1:38" ht="30.75" customHeight="1">
      <c r="A8" s="73"/>
      <c r="B8" s="358" t="s">
        <v>1961</v>
      </c>
      <c r="C8" s="358"/>
      <c r="D8" s="358"/>
      <c r="E8" s="358"/>
      <c r="F8" s="358"/>
      <c r="G8" s="24"/>
      <c r="H8" s="24"/>
      <c r="I8" s="24"/>
      <c r="J8" s="24"/>
      <c r="K8" s="24"/>
      <c r="L8" s="24"/>
      <c r="M8" s="24"/>
      <c r="N8" s="24"/>
      <c r="O8" s="24"/>
      <c r="P8" s="24"/>
      <c r="Q8" s="24"/>
      <c r="R8" s="24"/>
      <c r="S8" s="24"/>
      <c r="T8" s="24"/>
      <c r="U8" s="24"/>
      <c r="V8" s="24"/>
      <c r="W8" s="24"/>
      <c r="X8" s="24"/>
      <c r="Y8" s="24"/>
      <c r="Z8" s="24"/>
      <c r="AA8" s="25" t="s">
        <v>1962</v>
      </c>
      <c r="AB8" s="25" t="s">
        <v>1963</v>
      </c>
      <c r="AC8" s="14">
        <f>IF($E$48&lt;&gt;"",$E$48,"")</f>
        <v>17678008</v>
      </c>
      <c r="AD8" s="25" t="s">
        <v>1943</v>
      </c>
      <c r="AE8" s="25" t="s">
        <v>1957</v>
      </c>
      <c r="AF8" s="25" t="s">
        <v>333</v>
      </c>
      <c r="AG8" s="25" t="s">
        <v>1835</v>
      </c>
      <c r="AH8" s="25" t="s">
        <v>334</v>
      </c>
      <c r="AI8" s="25" t="s">
        <v>174</v>
      </c>
      <c r="AJ8" s="25" t="s">
        <v>174</v>
      </c>
      <c r="AK8" s="25" t="s">
        <v>174</v>
      </c>
      <c r="AL8" s="25" t="s">
        <v>1837</v>
      </c>
    </row>
    <row r="9" spans="1:38" ht="28.5" customHeight="1">
      <c r="A9" s="73"/>
      <c r="B9" s="358" t="s">
        <v>1964</v>
      </c>
      <c r="C9" s="358"/>
      <c r="D9" s="358"/>
      <c r="E9" s="358"/>
      <c r="F9" s="358"/>
      <c r="G9" s="24"/>
      <c r="H9" s="24"/>
      <c r="I9" s="24"/>
      <c r="J9" s="24"/>
      <c r="K9" s="24"/>
      <c r="L9" s="24"/>
      <c r="M9" s="24"/>
      <c r="N9" s="24"/>
      <c r="O9" s="24"/>
      <c r="P9" s="24"/>
      <c r="Q9" s="24"/>
      <c r="R9" s="24"/>
      <c r="S9" s="24"/>
      <c r="T9" s="24"/>
      <c r="U9" s="24"/>
      <c r="V9" s="24"/>
      <c r="W9" s="24"/>
      <c r="X9" s="24"/>
      <c r="Y9" s="24"/>
      <c r="Z9" s="24"/>
      <c r="AA9" s="25" t="s">
        <v>1965</v>
      </c>
      <c r="AB9" s="25" t="s">
        <v>1966</v>
      </c>
      <c r="AC9" s="14">
        <f>IF($E$49&lt;&gt;"",$E$49,"")</f>
        <v>4854807</v>
      </c>
      <c r="AD9" s="25" t="s">
        <v>1943</v>
      </c>
      <c r="AE9" s="25" t="s">
        <v>1957</v>
      </c>
      <c r="AF9" s="25" t="s">
        <v>333</v>
      </c>
      <c r="AG9" s="25" t="s">
        <v>1835</v>
      </c>
      <c r="AH9" s="25" t="s">
        <v>334</v>
      </c>
      <c r="AI9" s="25" t="s">
        <v>174</v>
      </c>
      <c r="AJ9" s="25" t="s">
        <v>174</v>
      </c>
      <c r="AK9" s="25" t="s">
        <v>174</v>
      </c>
      <c r="AL9" s="25" t="s">
        <v>1837</v>
      </c>
    </row>
    <row r="10" spans="1:38" ht="44.25" customHeight="1">
      <c r="A10" s="73"/>
      <c r="B10" s="358" t="s">
        <v>1967</v>
      </c>
      <c r="C10" s="358"/>
      <c r="D10" s="358"/>
      <c r="E10" s="358"/>
      <c r="F10" s="358"/>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48444466</v>
      </c>
      <c r="AD10" s="25" t="s">
        <v>1943</v>
      </c>
      <c r="AE10" s="25" t="s">
        <v>1957</v>
      </c>
      <c r="AF10" s="25" t="s">
        <v>333</v>
      </c>
      <c r="AG10" s="25" t="s">
        <v>1835</v>
      </c>
      <c r="AH10" s="25" t="s">
        <v>334</v>
      </c>
      <c r="AI10" s="25" t="s">
        <v>174</v>
      </c>
      <c r="AJ10" s="25" t="s">
        <v>174</v>
      </c>
      <c r="AK10" s="25" t="s">
        <v>174</v>
      </c>
      <c r="AL10" s="25" t="s">
        <v>1837</v>
      </c>
    </row>
    <row r="11" spans="1:38" ht="31.5" customHeight="1">
      <c r="A11" s="73"/>
      <c r="B11" s="358" t="s">
        <v>1970</v>
      </c>
      <c r="C11" s="358"/>
      <c r="D11" s="358"/>
      <c r="E11" s="358"/>
      <c r="F11" s="358"/>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11888192</v>
      </c>
      <c r="AD11" s="25" t="s">
        <v>1943</v>
      </c>
      <c r="AE11" s="25" t="s">
        <v>1957</v>
      </c>
      <c r="AF11" s="25" t="s">
        <v>333</v>
      </c>
      <c r="AG11" s="25" t="s">
        <v>1835</v>
      </c>
      <c r="AH11" s="25" t="s">
        <v>334</v>
      </c>
      <c r="AI11" s="25" t="s">
        <v>174</v>
      </c>
      <c r="AJ11" s="25" t="s">
        <v>174</v>
      </c>
      <c r="AK11" s="25" t="s">
        <v>174</v>
      </c>
      <c r="AL11" s="25" t="s">
        <v>1837</v>
      </c>
    </row>
    <row r="12" spans="1:38" ht="31.5" customHeight="1">
      <c r="A12" s="73"/>
      <c r="B12" s="358" t="s">
        <v>1973</v>
      </c>
      <c r="C12" s="358"/>
      <c r="D12" s="358"/>
      <c r="E12" s="358"/>
      <c r="F12" s="358"/>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358" t="s">
        <v>1976</v>
      </c>
      <c r="C13" s="358"/>
      <c r="D13" s="358"/>
      <c r="E13" s="358"/>
      <c r="F13" s="358"/>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396" t="s">
        <v>145</v>
      </c>
      <c r="C14" s="367"/>
      <c r="D14" s="367"/>
      <c r="E14" s="367"/>
      <c r="F14" s="367"/>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11888192</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58" t="s">
        <v>1982</v>
      </c>
      <c r="E15" s="358"/>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546179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58" t="s">
        <v>1986</v>
      </c>
      <c r="E16" s="358"/>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256884</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58" t="s">
        <v>1990</v>
      </c>
      <c r="E17" s="358"/>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1133880</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58" t="s">
        <v>1994</v>
      </c>
      <c r="E18" s="358"/>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45989</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5707747</v>
      </c>
      <c r="AD19" s="25" t="s">
        <v>1943</v>
      </c>
      <c r="AE19" s="25" t="s">
        <v>1996</v>
      </c>
      <c r="AF19" s="25" t="s">
        <v>333</v>
      </c>
      <c r="AG19" s="25" t="s">
        <v>1835</v>
      </c>
      <c r="AH19" s="25" t="s">
        <v>334</v>
      </c>
      <c r="AI19" s="25" t="s">
        <v>174</v>
      </c>
      <c r="AJ19" s="25" t="s">
        <v>174</v>
      </c>
      <c r="AK19" s="25" t="s">
        <v>174</v>
      </c>
      <c r="AL19" s="25" t="s">
        <v>1837</v>
      </c>
    </row>
    <row r="20" spans="1:38" ht="31.5" customHeight="1">
      <c r="A20" s="73"/>
      <c r="B20" s="358" t="s">
        <v>1999</v>
      </c>
      <c r="C20" s="367"/>
      <c r="D20" s="367"/>
      <c r="E20" s="367"/>
      <c r="F20" s="367"/>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12410315</v>
      </c>
      <c r="AD20" s="25" t="s">
        <v>1943</v>
      </c>
      <c r="AE20" s="25" t="s">
        <v>1996</v>
      </c>
      <c r="AF20" s="25" t="s">
        <v>333</v>
      </c>
      <c r="AG20" s="25" t="s">
        <v>1835</v>
      </c>
      <c r="AH20" s="25" t="s">
        <v>334</v>
      </c>
      <c r="AI20" s="25" t="s">
        <v>174</v>
      </c>
      <c r="AJ20" s="25" t="s">
        <v>174</v>
      </c>
      <c r="AK20" s="25" t="s">
        <v>174</v>
      </c>
      <c r="AL20" s="25" t="s">
        <v>1837</v>
      </c>
    </row>
    <row r="21" spans="1:38" ht="32.25" customHeight="1">
      <c r="A21" s="73"/>
      <c r="B21" s="358" t="s">
        <v>2001</v>
      </c>
      <c r="C21" s="367"/>
      <c r="D21" s="367"/>
      <c r="E21" s="367"/>
      <c r="F21" s="367"/>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3158475</v>
      </c>
      <c r="AD21" s="25" t="s">
        <v>1943</v>
      </c>
      <c r="AE21" s="25" t="s">
        <v>1996</v>
      </c>
      <c r="AF21" s="25" t="s">
        <v>333</v>
      </c>
      <c r="AG21" s="25" t="s">
        <v>1835</v>
      </c>
      <c r="AH21" s="25" t="s">
        <v>334</v>
      </c>
      <c r="AI21" s="25" t="s">
        <v>174</v>
      </c>
      <c r="AJ21" s="25" t="s">
        <v>174</v>
      </c>
      <c r="AK21" s="25" t="s">
        <v>174</v>
      </c>
      <c r="AL21" s="25" t="s">
        <v>1837</v>
      </c>
    </row>
    <row r="22" spans="1:38" ht="39.75" customHeight="1">
      <c r="A22" s="73"/>
      <c r="B22" s="358" t="s">
        <v>2003</v>
      </c>
      <c r="C22" s="367"/>
      <c r="D22" s="367"/>
      <c r="E22" s="367"/>
      <c r="F22" s="367"/>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21322526</v>
      </c>
      <c r="AD22" s="25" t="s">
        <v>1943</v>
      </c>
      <c r="AE22" s="25" t="s">
        <v>1996</v>
      </c>
      <c r="AF22" s="25" t="s">
        <v>333</v>
      </c>
      <c r="AG22" s="25" t="s">
        <v>1835</v>
      </c>
      <c r="AH22" s="25" t="s">
        <v>334</v>
      </c>
      <c r="AI22" s="25" t="s">
        <v>174</v>
      </c>
      <c r="AJ22" s="25" t="s">
        <v>174</v>
      </c>
      <c r="AK22" s="25" t="s">
        <v>174</v>
      </c>
      <c r="AL22" s="25" t="s">
        <v>1837</v>
      </c>
    </row>
    <row r="23" spans="1:38" ht="25.5" customHeight="1">
      <c r="A23" s="73"/>
      <c r="B23" s="358" t="s">
        <v>2005</v>
      </c>
      <c r="C23" s="367"/>
      <c r="D23" s="367"/>
      <c r="E23" s="367"/>
      <c r="F23" s="367"/>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9419186</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283344</v>
      </c>
      <c r="AD24" s="25" t="s">
        <v>1943</v>
      </c>
      <c r="AE24" s="25" t="s">
        <v>1996</v>
      </c>
      <c r="AF24" s="25" t="s">
        <v>333</v>
      </c>
      <c r="AG24" s="25" t="s">
        <v>1835</v>
      </c>
      <c r="AH24" s="25" t="s">
        <v>334</v>
      </c>
      <c r="AI24" s="25" t="s">
        <v>174</v>
      </c>
      <c r="AJ24" s="25" t="s">
        <v>174</v>
      </c>
      <c r="AK24" s="25" t="s">
        <v>174</v>
      </c>
      <c r="AL24" s="25" t="s">
        <v>1837</v>
      </c>
    </row>
    <row r="25" spans="1:38" ht="13.5" customHeight="1">
      <c r="A25" s="73"/>
      <c r="B25" s="453"/>
      <c r="C25" s="367"/>
      <c r="D25" s="367"/>
      <c r="E25" s="367"/>
      <c r="F25" s="367"/>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9702530</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1932799</v>
      </c>
      <c r="AD26" s="25" t="s">
        <v>1943</v>
      </c>
      <c r="AE26" s="25" t="s">
        <v>1996</v>
      </c>
      <c r="AF26" s="25" t="s">
        <v>333</v>
      </c>
      <c r="AG26" s="25" t="s">
        <v>1835</v>
      </c>
      <c r="AH26" s="25" t="s">
        <v>334</v>
      </c>
      <c r="AI26" s="25" t="s">
        <v>174</v>
      </c>
      <c r="AJ26" s="25" t="s">
        <v>174</v>
      </c>
      <c r="AK26" s="25" t="s">
        <v>174</v>
      </c>
      <c r="AL26" s="25" t="s">
        <v>1837</v>
      </c>
    </row>
    <row r="27" spans="1:38" ht="17.45" customHeight="1">
      <c r="A27" s="73"/>
      <c r="B27" s="458" t="s">
        <v>2010</v>
      </c>
      <c r="C27" s="367"/>
      <c r="D27" s="367"/>
      <c r="E27" s="367"/>
      <c r="F27" s="367"/>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302648</v>
      </c>
      <c r="AD27" s="25" t="s">
        <v>1943</v>
      </c>
      <c r="AE27" s="25" t="s">
        <v>1996</v>
      </c>
      <c r="AF27" s="25" t="s">
        <v>333</v>
      </c>
      <c r="AG27" s="25" t="s">
        <v>1835</v>
      </c>
      <c r="AH27" s="25" t="s">
        <v>334</v>
      </c>
      <c r="AI27" s="25" t="s">
        <v>174</v>
      </c>
      <c r="AJ27" s="25" t="s">
        <v>174</v>
      </c>
      <c r="AK27" s="25" t="s">
        <v>174</v>
      </c>
      <c r="AL27" s="25" t="s">
        <v>1837</v>
      </c>
    </row>
    <row r="28" spans="1:38" ht="12.75" customHeight="1">
      <c r="A28" s="73"/>
      <c r="B28" s="459"/>
      <c r="C28" s="367"/>
      <c r="D28" s="367"/>
      <c r="E28" s="367"/>
      <c r="F28" s="367"/>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2387669</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58" t="s">
        <v>2014</v>
      </c>
      <c r="C29" s="367"/>
      <c r="D29" s="367"/>
      <c r="E29" s="367"/>
      <c r="F29" s="367"/>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1326</v>
      </c>
      <c r="AD29" s="25" t="s">
        <v>1943</v>
      </c>
      <c r="AE29" s="25" t="s">
        <v>2017</v>
      </c>
      <c r="AF29" s="25" t="s">
        <v>333</v>
      </c>
      <c r="AG29" s="25" t="s">
        <v>1835</v>
      </c>
      <c r="AH29" s="25" t="s">
        <v>335</v>
      </c>
      <c r="AI29" s="25" t="s">
        <v>174</v>
      </c>
      <c r="AJ29" s="25" t="s">
        <v>336</v>
      </c>
      <c r="AK29" s="25" t="s">
        <v>174</v>
      </c>
      <c r="AL29" s="25" t="s">
        <v>338</v>
      </c>
    </row>
    <row r="30" spans="1:38" ht="27" customHeight="1">
      <c r="A30" s="73"/>
      <c r="B30" s="358" t="s">
        <v>2018</v>
      </c>
      <c r="C30" s="367"/>
      <c r="D30" s="367"/>
      <c r="E30" s="367"/>
      <c r="F30" s="367"/>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1205</v>
      </c>
      <c r="AD30" s="25" t="s">
        <v>1943</v>
      </c>
      <c r="AE30" s="25" t="s">
        <v>2017</v>
      </c>
      <c r="AF30" s="25" t="s">
        <v>333</v>
      </c>
      <c r="AG30" s="25" t="s">
        <v>1835</v>
      </c>
      <c r="AH30" s="25" t="s">
        <v>335</v>
      </c>
      <c r="AI30" s="25" t="s">
        <v>174</v>
      </c>
      <c r="AJ30" s="25" t="s">
        <v>336</v>
      </c>
      <c r="AK30" s="25" t="s">
        <v>174</v>
      </c>
      <c r="AL30" s="25" t="s">
        <v>338</v>
      </c>
    </row>
    <row r="31" spans="1:38" ht="12.75" customHeight="1">
      <c r="A31" s="73"/>
      <c r="B31" s="358" t="s">
        <v>2021</v>
      </c>
      <c r="C31" s="367"/>
      <c r="D31" s="367"/>
      <c r="E31" s="367"/>
      <c r="F31" s="367"/>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886</v>
      </c>
      <c r="AD31" s="25" t="s">
        <v>1943</v>
      </c>
      <c r="AE31" s="25" t="s">
        <v>2017</v>
      </c>
      <c r="AF31" s="25" t="s">
        <v>333</v>
      </c>
      <c r="AG31" s="25" t="s">
        <v>1835</v>
      </c>
      <c r="AH31" s="25" t="s">
        <v>335</v>
      </c>
      <c r="AI31" s="25" t="s">
        <v>174</v>
      </c>
      <c r="AJ31" s="25" t="s">
        <v>336</v>
      </c>
      <c r="AK31" s="25" t="s">
        <v>174</v>
      </c>
      <c r="AL31" s="25" t="s">
        <v>338</v>
      </c>
    </row>
    <row r="32" spans="1:38" ht="27" customHeight="1">
      <c r="A32" s="73"/>
      <c r="B32" s="358" t="s">
        <v>2024</v>
      </c>
      <c r="C32" s="367"/>
      <c r="D32" s="367"/>
      <c r="E32" s="367"/>
      <c r="F32" s="367"/>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886</v>
      </c>
      <c r="AD32" s="25" t="s">
        <v>1943</v>
      </c>
      <c r="AE32" s="25" t="s">
        <v>2017</v>
      </c>
      <c r="AF32" s="25" t="s">
        <v>333</v>
      </c>
      <c r="AG32" s="25" t="s">
        <v>1835</v>
      </c>
      <c r="AH32" s="25" t="s">
        <v>335</v>
      </c>
      <c r="AI32" s="25" t="s">
        <v>174</v>
      </c>
      <c r="AJ32" s="25" t="s">
        <v>336</v>
      </c>
      <c r="AK32" s="25" t="s">
        <v>174</v>
      </c>
      <c r="AL32" s="25" t="s">
        <v>338</v>
      </c>
    </row>
    <row r="33" spans="1:38" ht="49.5" customHeight="1">
      <c r="A33" s="73"/>
      <c r="B33" s="358" t="s">
        <v>2027</v>
      </c>
      <c r="C33" s="367"/>
      <c r="D33" s="367"/>
      <c r="E33" s="367"/>
      <c r="F33" s="367"/>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884</v>
      </c>
      <c r="AD33" s="25" t="s">
        <v>1943</v>
      </c>
      <c r="AE33" s="25" t="s">
        <v>2017</v>
      </c>
      <c r="AF33" s="25" t="s">
        <v>333</v>
      </c>
      <c r="AG33" s="25" t="s">
        <v>1835</v>
      </c>
      <c r="AH33" s="25" t="s">
        <v>335</v>
      </c>
      <c r="AI33" s="25" t="s">
        <v>174</v>
      </c>
      <c r="AJ33" s="25" t="s">
        <v>336</v>
      </c>
      <c r="AK33" s="25" t="s">
        <v>174</v>
      </c>
      <c r="AL33" s="25" t="s">
        <v>338</v>
      </c>
    </row>
    <row r="34" spans="1:38" ht="13.5" customHeight="1">
      <c r="A34" s="73"/>
      <c r="B34" s="453"/>
      <c r="C34" s="367"/>
      <c r="D34" s="367"/>
      <c r="E34" s="367"/>
      <c r="F34" s="367"/>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365</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280</v>
      </c>
      <c r="AD35" s="25" t="s">
        <v>1943</v>
      </c>
      <c r="AE35" s="25" t="s">
        <v>2017</v>
      </c>
      <c r="AF35" s="25" t="s">
        <v>333</v>
      </c>
      <c r="AG35" s="25" t="s">
        <v>1835</v>
      </c>
      <c r="AH35" s="25" t="s">
        <v>335</v>
      </c>
      <c r="AI35" s="25" t="s">
        <v>174</v>
      </c>
      <c r="AJ35" s="25" t="s">
        <v>336</v>
      </c>
      <c r="AK35" s="25" t="s">
        <v>174</v>
      </c>
      <c r="AL35" s="25" t="s">
        <v>338</v>
      </c>
    </row>
    <row r="36" spans="1:38" ht="12.75" customHeight="1">
      <c r="A36" s="73"/>
      <c r="B36" s="358"/>
      <c r="C36" s="367"/>
      <c r="D36" s="367"/>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280</v>
      </c>
      <c r="AD36" s="25" t="s">
        <v>1943</v>
      </c>
      <c r="AE36" s="25" t="s">
        <v>2017</v>
      </c>
      <c r="AF36" s="25" t="s">
        <v>333</v>
      </c>
      <c r="AG36" s="25" t="s">
        <v>1835</v>
      </c>
      <c r="AH36" s="25" t="s">
        <v>335</v>
      </c>
      <c r="AI36" s="25" t="s">
        <v>174</v>
      </c>
      <c r="AJ36" s="25" t="s">
        <v>336</v>
      </c>
      <c r="AK36" s="25" t="s">
        <v>174</v>
      </c>
      <c r="AL36" s="25" t="s">
        <v>338</v>
      </c>
    </row>
    <row r="37" spans="1:38" ht="27" customHeight="1">
      <c r="A37" s="73"/>
      <c r="B37" s="358" t="s">
        <v>2038</v>
      </c>
      <c r="C37" s="358"/>
      <c r="D37" s="456"/>
      <c r="E37" s="126" t="s">
        <v>283</v>
      </c>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0.88</v>
      </c>
      <c r="AD37" s="25" t="s">
        <v>1943</v>
      </c>
      <c r="AE37" s="25" t="s">
        <v>2017</v>
      </c>
      <c r="AF37" s="25" t="s">
        <v>333</v>
      </c>
      <c r="AG37" s="25" t="s">
        <v>1835</v>
      </c>
      <c r="AH37" s="25" t="s">
        <v>335</v>
      </c>
      <c r="AI37" s="25" t="s">
        <v>174</v>
      </c>
      <c r="AJ37" s="25" t="s">
        <v>336</v>
      </c>
      <c r="AK37" s="25" t="s">
        <v>174</v>
      </c>
      <c r="AL37" s="25" t="s">
        <v>1705</v>
      </c>
    </row>
    <row r="38" spans="1:38" ht="12.75" customHeight="1">
      <c r="A38" s="73"/>
      <c r="B38" s="361" t="s">
        <v>2041</v>
      </c>
      <c r="C38" s="361"/>
      <c r="D38" s="361"/>
      <c r="E38" s="361"/>
      <c r="F38" s="361"/>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20216</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16324</v>
      </c>
      <c r="AD39" s="25" t="s">
        <v>1943</v>
      </c>
      <c r="AE39" s="25" t="s">
        <v>2017</v>
      </c>
      <c r="AF39" s="25" t="s">
        <v>333</v>
      </c>
      <c r="AG39" s="25" t="s">
        <v>1835</v>
      </c>
      <c r="AH39" s="25" t="s">
        <v>335</v>
      </c>
      <c r="AI39" s="25" t="s">
        <v>174</v>
      </c>
      <c r="AJ39" s="25" t="s">
        <v>336</v>
      </c>
      <c r="AK39" s="25" t="s">
        <v>174</v>
      </c>
      <c r="AL39" s="25" t="s">
        <v>1837</v>
      </c>
    </row>
    <row r="40" spans="1:38" ht="12.75" customHeight="1">
      <c r="A40" s="57" t="s">
        <v>283</v>
      </c>
      <c r="B40" s="457" t="s">
        <v>1947</v>
      </c>
      <c r="C40" s="388"/>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3208</v>
      </c>
      <c r="AD40" s="25" t="s">
        <v>1943</v>
      </c>
      <c r="AE40" s="25" t="s">
        <v>2017</v>
      </c>
      <c r="AF40" s="25" t="s">
        <v>333</v>
      </c>
      <c r="AG40" s="25" t="s">
        <v>1835</v>
      </c>
      <c r="AH40" s="25" t="s">
        <v>335</v>
      </c>
      <c r="AI40" s="25" t="s">
        <v>174</v>
      </c>
      <c r="AJ40" s="25" t="s">
        <v>336</v>
      </c>
      <c r="AK40" s="25" t="s">
        <v>174</v>
      </c>
      <c r="AL40" s="25" t="s">
        <v>1837</v>
      </c>
    </row>
    <row r="41" spans="1:38" ht="12.75" customHeight="1">
      <c r="A41" s="57"/>
      <c r="B41" s="457" t="s">
        <v>1950</v>
      </c>
      <c r="C41" s="388"/>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3208</v>
      </c>
      <c r="AD41" s="25" t="s">
        <v>1943</v>
      </c>
      <c r="AE41" s="25" t="s">
        <v>2017</v>
      </c>
      <c r="AF41" s="25" t="s">
        <v>333</v>
      </c>
      <c r="AG41" s="25" t="s">
        <v>1835</v>
      </c>
      <c r="AH41" s="25" t="s">
        <v>335</v>
      </c>
      <c r="AI41" s="25" t="s">
        <v>174</v>
      </c>
      <c r="AJ41" s="25" t="s">
        <v>336</v>
      </c>
      <c r="AK41" s="25" t="s">
        <v>174</v>
      </c>
      <c r="AL41" s="25" t="s">
        <v>1837</v>
      </c>
    </row>
    <row r="42" spans="1:38" ht="12.75" customHeight="1">
      <c r="A42" s="57"/>
      <c r="B42" s="457" t="s">
        <v>1953</v>
      </c>
      <c r="C42" s="388"/>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5457</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4641</v>
      </c>
      <c r="AD43" s="25" t="s">
        <v>1943</v>
      </c>
      <c r="AE43" s="25" t="s">
        <v>2017</v>
      </c>
      <c r="AF43" s="25" t="s">
        <v>333</v>
      </c>
      <c r="AG43" s="25" t="s">
        <v>1835</v>
      </c>
      <c r="AH43" s="25" t="s">
        <v>334</v>
      </c>
      <c r="AI43" s="25" t="s">
        <v>174</v>
      </c>
      <c r="AJ43" s="25" t="s">
        <v>336</v>
      </c>
      <c r="AK43" s="25" t="s">
        <v>174</v>
      </c>
      <c r="AL43" s="25" t="s">
        <v>338</v>
      </c>
    </row>
    <row r="44" spans="1:38" ht="51">
      <c r="A44" s="73"/>
      <c r="B44" s="414" t="s">
        <v>2052</v>
      </c>
      <c r="C44" s="454"/>
      <c r="D44" s="455"/>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3405</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3405</v>
      </c>
      <c r="AD45" s="25" t="s">
        <v>1943</v>
      </c>
      <c r="AE45" s="25" t="s">
        <v>2017</v>
      </c>
      <c r="AF45" s="25" t="s">
        <v>333</v>
      </c>
      <c r="AG45" s="25" t="s">
        <v>1835</v>
      </c>
      <c r="AH45" s="25" t="s">
        <v>334</v>
      </c>
      <c r="AI45" s="25" t="s">
        <v>174</v>
      </c>
      <c r="AJ45" s="25" t="s">
        <v>336</v>
      </c>
      <c r="AK45" s="25" t="s">
        <v>174</v>
      </c>
      <c r="AL45" s="25" t="s">
        <v>338</v>
      </c>
    </row>
    <row r="46" spans="1:38" ht="12.75" customHeight="1">
      <c r="A46" s="73"/>
      <c r="B46" s="451" t="s">
        <v>1956</v>
      </c>
      <c r="C46" s="360"/>
      <c r="D46" s="373"/>
      <c r="E46" s="288">
        <v>14676083</v>
      </c>
      <c r="F46" s="288">
        <v>45989</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3348</v>
      </c>
      <c r="AD46" s="25" t="s">
        <v>1943</v>
      </c>
      <c r="AE46" s="25" t="s">
        <v>2017</v>
      </c>
      <c r="AF46" s="25" t="s">
        <v>333</v>
      </c>
      <c r="AG46" s="25" t="s">
        <v>1835</v>
      </c>
      <c r="AH46" s="25" t="s">
        <v>334</v>
      </c>
      <c r="AI46" s="25" t="s">
        <v>174</v>
      </c>
      <c r="AJ46" s="25" t="s">
        <v>336</v>
      </c>
      <c r="AK46" s="25" t="s">
        <v>174</v>
      </c>
      <c r="AL46" s="25" t="s">
        <v>338</v>
      </c>
    </row>
    <row r="47" spans="1:38" ht="26.25" customHeight="1">
      <c r="A47" s="73"/>
      <c r="B47" s="393" t="s">
        <v>2059</v>
      </c>
      <c r="C47" s="360"/>
      <c r="D47" s="373"/>
      <c r="E47" s="288">
        <v>11235568</v>
      </c>
      <c r="F47" s="288">
        <v>5707747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1571</v>
      </c>
      <c r="AD47" s="25" t="s">
        <v>1943</v>
      </c>
      <c r="AE47" s="25" t="s">
        <v>2017</v>
      </c>
      <c r="AF47" s="25" t="s">
        <v>333</v>
      </c>
      <c r="AG47" s="25" t="s">
        <v>1835</v>
      </c>
      <c r="AH47" s="25" t="s">
        <v>334</v>
      </c>
      <c r="AI47" s="25" t="s">
        <v>174</v>
      </c>
      <c r="AJ47" s="25" t="s">
        <v>336</v>
      </c>
      <c r="AK47" s="25" t="s">
        <v>174</v>
      </c>
      <c r="AL47" s="25" t="s">
        <v>338</v>
      </c>
    </row>
    <row r="48" spans="1:38" ht="40.5" customHeight="1">
      <c r="A48" s="73"/>
      <c r="B48" s="393" t="s">
        <v>2061</v>
      </c>
      <c r="C48" s="360"/>
      <c r="D48" s="373"/>
      <c r="E48" s="288">
        <v>17678008</v>
      </c>
      <c r="F48" s="288">
        <v>12410315</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798</v>
      </c>
      <c r="AD48" s="25" t="s">
        <v>1943</v>
      </c>
      <c r="AE48" s="25" t="s">
        <v>2017</v>
      </c>
      <c r="AF48" s="25" t="s">
        <v>333</v>
      </c>
      <c r="AG48" s="25" t="s">
        <v>1835</v>
      </c>
      <c r="AH48" s="25" t="s">
        <v>334</v>
      </c>
      <c r="AI48" s="25" t="s">
        <v>174</v>
      </c>
      <c r="AJ48" s="25" t="s">
        <v>336</v>
      </c>
      <c r="AK48" s="25" t="s">
        <v>174</v>
      </c>
      <c r="AL48" s="25" t="s">
        <v>338</v>
      </c>
    </row>
    <row r="49" spans="1:38" ht="27.75" customHeight="1">
      <c r="A49" s="73"/>
      <c r="B49" s="393" t="s">
        <v>2063</v>
      </c>
      <c r="C49" s="360"/>
      <c r="D49" s="373"/>
      <c r="E49" s="288">
        <v>4854807</v>
      </c>
      <c r="F49" s="288">
        <v>3158475</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815</v>
      </c>
      <c r="AD49" s="25" t="s">
        <v>1943</v>
      </c>
      <c r="AE49" s="25" t="s">
        <v>2017</v>
      </c>
      <c r="AF49" s="25" t="s">
        <v>333</v>
      </c>
      <c r="AG49" s="25" t="s">
        <v>1835</v>
      </c>
      <c r="AH49" s="25" t="s">
        <v>334</v>
      </c>
      <c r="AI49" s="25" t="s">
        <v>174</v>
      </c>
      <c r="AJ49" s="25" t="s">
        <v>336</v>
      </c>
      <c r="AK49" s="25" t="s">
        <v>174</v>
      </c>
      <c r="AL49" s="25" t="s">
        <v>338</v>
      </c>
    </row>
    <row r="50" spans="1:38" ht="12.75" customHeight="1">
      <c r="A50" s="73"/>
      <c r="B50" s="451" t="s">
        <v>1969</v>
      </c>
      <c r="C50" s="360"/>
      <c r="D50" s="373"/>
      <c r="E50" s="289">
        <f>SUM($E$46:$E$49)</f>
        <v>48444466</v>
      </c>
      <c r="F50" s="289">
        <f>SUM($F$46:$F$49)</f>
        <v>21322526</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0.77</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17620</v>
      </c>
      <c r="AD51" s="25" t="s">
        <v>1943</v>
      </c>
      <c r="AE51" s="25" t="s">
        <v>2017</v>
      </c>
      <c r="AF51" s="25" t="s">
        <v>333</v>
      </c>
      <c r="AG51" s="25" t="s">
        <v>1835</v>
      </c>
      <c r="AH51" s="25" t="s">
        <v>334</v>
      </c>
      <c r="AI51" s="25" t="s">
        <v>174</v>
      </c>
      <c r="AJ51" s="25" t="s">
        <v>336</v>
      </c>
      <c r="AK51" s="25" t="s">
        <v>174</v>
      </c>
      <c r="AL51" s="25" t="s">
        <v>1837</v>
      </c>
    </row>
    <row r="52" spans="1:38" ht="12.75" customHeight="1">
      <c r="A52" s="73"/>
      <c r="B52" s="393" t="s">
        <v>1972</v>
      </c>
      <c r="C52" s="360"/>
      <c r="D52" s="373"/>
      <c r="E52" s="290">
        <v>11888192</v>
      </c>
      <c r="F52" s="290">
        <v>9419186</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13775</v>
      </c>
      <c r="AD52" s="25" t="s">
        <v>1943</v>
      </c>
      <c r="AE52" s="25" t="s">
        <v>2017</v>
      </c>
      <c r="AF52" s="25" t="s">
        <v>333</v>
      </c>
      <c r="AG52" s="25" t="s">
        <v>1835</v>
      </c>
      <c r="AH52" s="25" t="s">
        <v>334</v>
      </c>
      <c r="AI52" s="25" t="s">
        <v>174</v>
      </c>
      <c r="AJ52" s="25" t="s">
        <v>336</v>
      </c>
      <c r="AK52" s="25" t="s">
        <v>174</v>
      </c>
      <c r="AL52" s="25" t="s">
        <v>1837</v>
      </c>
    </row>
    <row r="53" spans="1:38" ht="12.75" customHeight="1">
      <c r="A53" s="73"/>
      <c r="B53" s="393" t="s">
        <v>1975</v>
      </c>
      <c r="C53" s="360"/>
      <c r="D53" s="373"/>
      <c r="E53" s="290"/>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4167</v>
      </c>
      <c r="AD53" s="25" t="s">
        <v>1943</v>
      </c>
      <c r="AE53" s="25" t="s">
        <v>2017</v>
      </c>
      <c r="AF53" s="25" t="s">
        <v>333</v>
      </c>
      <c r="AG53" s="25" t="s">
        <v>1835</v>
      </c>
      <c r="AH53" s="25" t="s">
        <v>334</v>
      </c>
      <c r="AI53" s="25" t="s">
        <v>174</v>
      </c>
      <c r="AJ53" s="25" t="s">
        <v>336</v>
      </c>
      <c r="AK53" s="25" t="s">
        <v>174</v>
      </c>
      <c r="AL53" s="25" t="s">
        <v>1837</v>
      </c>
    </row>
    <row r="54" spans="1:38" ht="25.5" customHeight="1">
      <c r="A54" s="73"/>
      <c r="B54" s="393" t="s">
        <v>1978</v>
      </c>
      <c r="C54" s="360"/>
      <c r="D54" s="373"/>
      <c r="E54" s="290"/>
      <c r="F54" s="291">
        <v>283344</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4066</v>
      </c>
      <c r="AD54" s="25" t="s">
        <v>1943</v>
      </c>
      <c r="AE54" s="25" t="s">
        <v>2017</v>
      </c>
      <c r="AF54" s="25" t="s">
        <v>333</v>
      </c>
      <c r="AG54" s="25" t="s">
        <v>1835</v>
      </c>
      <c r="AH54" s="25" t="s">
        <v>334</v>
      </c>
      <c r="AI54" s="25" t="s">
        <v>174</v>
      </c>
      <c r="AJ54" s="25" t="s">
        <v>336</v>
      </c>
      <c r="AK54" s="25" t="s">
        <v>174</v>
      </c>
      <c r="AL54" s="25" t="s">
        <v>1837</v>
      </c>
    </row>
    <row r="55" spans="1:38" ht="12.75" customHeight="1">
      <c r="A55" s="73"/>
      <c r="B55" s="451" t="s">
        <v>1980</v>
      </c>
      <c r="C55" s="360"/>
      <c r="D55" s="373"/>
      <c r="E55" s="289">
        <f>SUM($E$52:$E$54)</f>
        <v>11888192</v>
      </c>
      <c r="F55" s="289">
        <f>SUM($F$52,$F$54)</f>
        <v>9702530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665</v>
      </c>
      <c r="AD55" s="25" t="s">
        <v>1943</v>
      </c>
      <c r="AE55" s="25" t="s">
        <v>2017</v>
      </c>
      <c r="AF55" s="25" t="s">
        <v>333</v>
      </c>
      <c r="AG55" s="25" t="s">
        <v>1835</v>
      </c>
      <c r="AH55" s="25" t="s">
        <v>334</v>
      </c>
      <c r="AI55" s="25" t="s">
        <v>174</v>
      </c>
      <c r="AJ55" s="25" t="s">
        <v>352</v>
      </c>
      <c r="AK55" s="25" t="s">
        <v>174</v>
      </c>
      <c r="AL55" s="25" t="s">
        <v>338</v>
      </c>
    </row>
    <row r="56" spans="1:38" ht="12.75" customHeight="1">
      <c r="A56" s="73"/>
      <c r="B56" s="451" t="s">
        <v>1984</v>
      </c>
      <c r="C56" s="360"/>
      <c r="D56" s="373"/>
      <c r="E56" s="290">
        <v>546179</v>
      </c>
      <c r="F56" s="290">
        <v>1932799</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461</v>
      </c>
      <c r="AD56" s="25" t="s">
        <v>1943</v>
      </c>
      <c r="AE56" s="25" t="s">
        <v>2017</v>
      </c>
      <c r="AF56" s="25" t="s">
        <v>333</v>
      </c>
      <c r="AG56" s="25" t="s">
        <v>1835</v>
      </c>
      <c r="AH56" s="25" t="s">
        <v>334</v>
      </c>
      <c r="AI56" s="25" t="s">
        <v>174</v>
      </c>
      <c r="AJ56" s="25" t="s">
        <v>352</v>
      </c>
      <c r="AK56" s="25" t="s">
        <v>174</v>
      </c>
      <c r="AL56" s="25" t="s">
        <v>338</v>
      </c>
    </row>
    <row r="57" spans="1:38" ht="42.75" customHeight="1">
      <c r="A57" s="73"/>
      <c r="B57" s="393" t="s">
        <v>2073</v>
      </c>
      <c r="C57" s="360"/>
      <c r="D57" s="373"/>
      <c r="E57" s="290">
        <v>256884</v>
      </c>
      <c r="F57" s="290">
        <v>302648</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364</v>
      </c>
      <c r="AD57" s="25" t="s">
        <v>1943</v>
      </c>
      <c r="AE57" s="25" t="s">
        <v>2017</v>
      </c>
      <c r="AF57" s="25" t="s">
        <v>333</v>
      </c>
      <c r="AG57" s="25" t="s">
        <v>1835</v>
      </c>
      <c r="AH57" s="25" t="s">
        <v>334</v>
      </c>
      <c r="AI57" s="25" t="s">
        <v>174</v>
      </c>
      <c r="AJ57" s="25" t="s">
        <v>352</v>
      </c>
      <c r="AK57" s="25" t="s">
        <v>174</v>
      </c>
      <c r="AL57" s="25" t="s">
        <v>338</v>
      </c>
    </row>
    <row r="58" spans="1:38" ht="12.75" customHeight="1">
      <c r="A58" s="73"/>
      <c r="B58" s="451" t="s">
        <v>1992</v>
      </c>
      <c r="C58" s="360"/>
      <c r="D58" s="373"/>
      <c r="E58" s="290">
        <v>1133880</v>
      </c>
      <c r="F58" s="290">
        <v>2387669</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364</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361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85" t="s">
        <v>2078</v>
      </c>
      <c r="C60" s="367"/>
      <c r="D60" s="367"/>
      <c r="E60" s="367"/>
      <c r="F60" s="367"/>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190</v>
      </c>
      <c r="AD60" s="25" t="s">
        <v>1943</v>
      </c>
      <c r="AE60" s="25" t="s">
        <v>2017</v>
      </c>
      <c r="AF60" s="25" t="s">
        <v>333</v>
      </c>
      <c r="AG60" s="25" t="s">
        <v>1835</v>
      </c>
      <c r="AH60" s="25" t="s">
        <v>334</v>
      </c>
      <c r="AI60" s="25" t="s">
        <v>174</v>
      </c>
      <c r="AJ60" s="25" t="s">
        <v>352</v>
      </c>
      <c r="AK60" s="25" t="s">
        <v>174</v>
      </c>
      <c r="AL60" s="25" t="s">
        <v>338</v>
      </c>
    </row>
    <row r="61" spans="1:38" ht="31.5" customHeight="1">
      <c r="A61" s="73"/>
      <c r="B61" s="385" t="s">
        <v>2080</v>
      </c>
      <c r="C61" s="367"/>
      <c r="D61" s="367"/>
      <c r="E61" s="367"/>
      <c r="F61" s="367"/>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22</v>
      </c>
      <c r="AD61" s="25" t="s">
        <v>1943</v>
      </c>
      <c r="AE61" s="25" t="s">
        <v>2017</v>
      </c>
      <c r="AF61" s="25" t="s">
        <v>333</v>
      </c>
      <c r="AG61" s="25" t="s">
        <v>1835</v>
      </c>
      <c r="AH61" s="25" t="s">
        <v>334</v>
      </c>
      <c r="AI61" s="25" t="s">
        <v>174</v>
      </c>
      <c r="AJ61" s="25" t="s">
        <v>352</v>
      </c>
      <c r="AK61" s="25" t="s">
        <v>174</v>
      </c>
      <c r="AL61" s="25" t="s">
        <v>338</v>
      </c>
    </row>
    <row r="62" spans="1:38" ht="15" customHeight="1">
      <c r="A62" s="73"/>
      <c r="B62" s="452" t="s">
        <v>2082</v>
      </c>
      <c r="C62" s="367"/>
      <c r="D62" s="367"/>
      <c r="E62" s="367"/>
      <c r="F62" s="367"/>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23</v>
      </c>
      <c r="AD62" s="25" t="s">
        <v>1943</v>
      </c>
      <c r="AE62" s="25" t="s">
        <v>2017</v>
      </c>
      <c r="AF62" s="25" t="s">
        <v>333</v>
      </c>
      <c r="AG62" s="25" t="s">
        <v>1835</v>
      </c>
      <c r="AH62" s="25" t="s">
        <v>334</v>
      </c>
      <c r="AI62" s="25" t="s">
        <v>174</v>
      </c>
      <c r="AJ62" s="25" t="s">
        <v>352</v>
      </c>
      <c r="AK62" s="25" t="s">
        <v>174</v>
      </c>
      <c r="AL62" s="25" t="s">
        <v>338</v>
      </c>
    </row>
    <row r="63" spans="1:38" ht="30" customHeight="1">
      <c r="A63" s="73"/>
      <c r="B63" s="361" t="s">
        <v>2084</v>
      </c>
      <c r="C63" s="367"/>
      <c r="D63" s="367"/>
      <c r="E63" s="367"/>
      <c r="F63" s="367"/>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0.44</v>
      </c>
      <c r="AD63" s="25" t="s">
        <v>1943</v>
      </c>
      <c r="AE63" s="25" t="s">
        <v>2017</v>
      </c>
      <c r="AF63" s="25" t="s">
        <v>333</v>
      </c>
      <c r="AG63" s="25" t="s">
        <v>1835</v>
      </c>
      <c r="AH63" s="25" t="s">
        <v>334</v>
      </c>
      <c r="AI63" s="25" t="s">
        <v>174</v>
      </c>
      <c r="AJ63" s="25" t="s">
        <v>352</v>
      </c>
      <c r="AK63" s="25" t="s">
        <v>174</v>
      </c>
      <c r="AL63" s="25" t="s">
        <v>1705</v>
      </c>
    </row>
    <row r="64" spans="1:38" ht="15" customHeight="1">
      <c r="A64" s="73"/>
      <c r="B64" s="453"/>
      <c r="C64" s="367"/>
      <c r="D64" s="367"/>
      <c r="E64" s="367"/>
      <c r="F64" s="367"/>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8250</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5706</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4571</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1326</v>
      </c>
      <c r="E67" s="129">
        <v>5457</v>
      </c>
      <c r="F67" s="129">
        <v>665</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4571</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1205</v>
      </c>
      <c r="E68" s="129">
        <v>4641</v>
      </c>
      <c r="F68" s="129">
        <v>461</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427</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886</v>
      </c>
      <c r="E69" s="129">
        <v>3405</v>
      </c>
      <c r="F69" s="129">
        <v>364</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9854</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886</v>
      </c>
      <c r="E70" s="129">
        <v>3405</v>
      </c>
      <c r="F70" s="129">
        <v>364</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69</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884</v>
      </c>
      <c r="E71" s="129">
        <v>3348</v>
      </c>
      <c r="F71" s="129">
        <v>361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8093</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365</v>
      </c>
      <c r="E72" s="129">
        <v>1571</v>
      </c>
      <c r="F72" s="129">
        <v>190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1796</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280</v>
      </c>
      <c r="E73" s="129">
        <v>798</v>
      </c>
      <c r="F73" s="129">
        <v>22</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8381</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280</v>
      </c>
      <c r="E74" s="129">
        <v>815</v>
      </c>
      <c r="F74" s="129">
        <v>23</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206</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0.88</v>
      </c>
      <c r="E75" s="130">
        <v>0.77</v>
      </c>
      <c r="F75" s="130">
        <v>0.44</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6218</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20216</v>
      </c>
      <c r="E76" s="131">
        <v>17620</v>
      </c>
      <c r="F76" s="131">
        <v>8250</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285</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16324</v>
      </c>
      <c r="E77" s="131">
        <v>13775</v>
      </c>
      <c r="F77" s="131">
        <v>5706</v>
      </c>
      <c r="G77" s="24"/>
      <c r="H77" s="24"/>
      <c r="I77" s="24"/>
      <c r="J77" s="24"/>
      <c r="K77" s="24"/>
      <c r="L77" s="24"/>
      <c r="M77" s="24"/>
      <c r="N77" s="24"/>
      <c r="O77" s="24"/>
      <c r="P77" s="24"/>
      <c r="Q77" s="24"/>
      <c r="R77" s="24"/>
      <c r="S77" s="24"/>
      <c r="T77" s="24"/>
      <c r="U77" s="24"/>
      <c r="V77" s="24"/>
      <c r="W77" s="24"/>
      <c r="X77" s="24"/>
      <c r="Y77" s="24"/>
      <c r="Z77" s="24"/>
      <c r="AA77" s="25" t="s">
        <v>3723</v>
      </c>
      <c r="AB77" s="25" t="s">
        <v>2101</v>
      </c>
      <c r="AC77" s="14">
        <f>IF($F$87&lt;&gt;"",$F$87,"")</f>
        <v>2251</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3208</v>
      </c>
      <c r="E78" s="131">
        <v>4167</v>
      </c>
      <c r="F78" s="131">
        <v>4571</v>
      </c>
      <c r="G78" s="24"/>
      <c r="H78" s="24"/>
      <c r="I78" s="24"/>
      <c r="J78" s="24"/>
      <c r="K78" s="24"/>
      <c r="L78" s="24"/>
      <c r="M78" s="24"/>
      <c r="N78" s="24"/>
      <c r="O78" s="24"/>
      <c r="P78" s="24"/>
      <c r="Q78" s="24"/>
      <c r="R78" s="24"/>
      <c r="S78" s="24"/>
      <c r="T78" s="24"/>
      <c r="U78" s="24"/>
      <c r="V78" s="24"/>
      <c r="W78" s="24"/>
      <c r="X78" s="24"/>
      <c r="Y78" s="24"/>
      <c r="Z78" s="24"/>
      <c r="AA78" s="25" t="s">
        <v>3724</v>
      </c>
      <c r="AB78" s="25" t="s">
        <v>2104</v>
      </c>
      <c r="AC78" s="14">
        <f>IF($F$88&lt;&gt;"",$F$88,"")</f>
        <v>1</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3208</v>
      </c>
      <c r="E79" s="131">
        <v>4066</v>
      </c>
      <c r="F79" s="131">
        <v>4571</v>
      </c>
      <c r="G79" s="24"/>
      <c r="H79" s="24"/>
      <c r="I79" s="24"/>
      <c r="J79" s="24"/>
      <c r="K79" s="24"/>
      <c r="L79" s="24"/>
      <c r="M79" s="24"/>
      <c r="N79" s="24"/>
      <c r="O79" s="24"/>
      <c r="P79" s="24"/>
      <c r="Q79" s="24"/>
      <c r="R79" s="24"/>
      <c r="S79" s="24"/>
      <c r="T79" s="24"/>
      <c r="U79" s="24"/>
      <c r="V79" s="24"/>
      <c r="W79" s="24"/>
      <c r="X79" s="24"/>
      <c r="Y79" s="24"/>
      <c r="Z79" s="24"/>
      <c r="AA79" s="25" t="s">
        <v>3725</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802</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85" t="s">
        <v>2130</v>
      </c>
      <c r="C81" s="367"/>
      <c r="D81" s="367"/>
      <c r="E81" s="367"/>
      <c r="F81" s="367"/>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527</v>
      </c>
      <c r="AD81" s="25" t="s">
        <v>1943</v>
      </c>
      <c r="AE81" s="25" t="s">
        <v>2133</v>
      </c>
      <c r="AF81" s="25" t="s">
        <v>2134</v>
      </c>
      <c r="AG81" s="25" t="s">
        <v>1835</v>
      </c>
      <c r="AH81" s="25" t="s">
        <v>335</v>
      </c>
      <c r="AI81" s="25" t="s">
        <v>174</v>
      </c>
      <c r="AJ81" s="25" t="s">
        <v>174</v>
      </c>
      <c r="AK81" s="25" t="s">
        <v>174</v>
      </c>
      <c r="AL81" s="25" t="s">
        <v>338</v>
      </c>
    </row>
    <row r="82" spans="1:38" ht="13.5" customHeight="1">
      <c r="A82" s="73"/>
      <c r="B82" s="361" t="s">
        <v>2082</v>
      </c>
      <c r="C82" s="367"/>
      <c r="D82" s="367"/>
      <c r="E82" s="367"/>
      <c r="F82" s="367"/>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517</v>
      </c>
      <c r="AD82" s="25" t="s">
        <v>1943</v>
      </c>
      <c r="AE82" s="25" t="s">
        <v>2133</v>
      </c>
      <c r="AF82" s="25" t="s">
        <v>2134</v>
      </c>
      <c r="AG82" s="25" t="s">
        <v>1835</v>
      </c>
      <c r="AH82" s="25" t="s">
        <v>335</v>
      </c>
      <c r="AI82" s="25" t="s">
        <v>174</v>
      </c>
      <c r="AJ82" s="25" t="s">
        <v>174</v>
      </c>
      <c r="AK82" s="25" t="s">
        <v>174</v>
      </c>
      <c r="AL82" s="25" t="s">
        <v>338</v>
      </c>
    </row>
    <row r="83" spans="1:38" ht="34.5" customHeight="1">
      <c r="A83" s="73"/>
      <c r="B83" s="361" t="s">
        <v>2137</v>
      </c>
      <c r="C83" s="367"/>
      <c r="D83" s="367"/>
      <c r="E83" s="367"/>
      <c r="F83" s="367"/>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49"/>
      <c r="C84" s="377"/>
      <c r="D84" s="377"/>
      <c r="E84" s="377"/>
      <c r="F84" s="377"/>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142</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427</v>
      </c>
      <c r="E86" s="129">
        <v>1796</v>
      </c>
      <c r="F86" s="129">
        <v>285</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0.65710723192019949</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9854</v>
      </c>
      <c r="E87" s="135">
        <v>8381</v>
      </c>
      <c r="F87" s="135">
        <v>2251</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0.64463840399002492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69</v>
      </c>
      <c r="E88" s="129">
        <v>206</v>
      </c>
      <c r="F88" s="129">
        <v>1</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8093</v>
      </c>
      <c r="E89" s="135">
        <v>6218</v>
      </c>
      <c r="F89" s="135"/>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0.17705735660847879</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0" t="s">
        <v>2161</v>
      </c>
      <c r="D91" s="367"/>
      <c r="E91" s="367"/>
      <c r="F91" s="367"/>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29625</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22594</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396" t="s">
        <v>2166</v>
      </c>
      <c r="D93" s="367"/>
      <c r="E93" s="367"/>
      <c r="F93" s="367"/>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58" t="s">
        <v>2168</v>
      </c>
      <c r="D94" s="367"/>
      <c r="E94" s="367"/>
      <c r="F94" s="367"/>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58" t="s">
        <v>2170</v>
      </c>
      <c r="D95" s="367"/>
      <c r="E95" s="367"/>
      <c r="F95" s="367"/>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27686</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58" t="s">
        <v>2172</v>
      </c>
      <c r="D96" s="367"/>
      <c r="E96" s="367"/>
      <c r="F96" s="367"/>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58" t="s">
        <v>2177</v>
      </c>
      <c r="D97" s="367"/>
      <c r="E97" s="367"/>
      <c r="F97" s="367"/>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58" t="s">
        <v>2180</v>
      </c>
      <c r="D98" s="367"/>
      <c r="E98" s="367"/>
      <c r="F98" s="367"/>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58" t="s">
        <v>2183</v>
      </c>
      <c r="D99" s="367"/>
      <c r="E99" s="367"/>
      <c r="F99" s="367"/>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245</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58" t="s">
        <v>2187</v>
      </c>
      <c r="D100" s="367"/>
      <c r="E100" s="367"/>
      <c r="F100" s="367"/>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11403</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1"/>
      <c r="D101" s="367"/>
      <c r="E101" s="367"/>
      <c r="F101" s="367"/>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2793740</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2194</v>
      </c>
      <c r="AC102" s="14" t="str">
        <f>IF($A$133&lt;&gt;"",$A$133,"")</f>
        <v>x</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85" t="s">
        <v>2197</v>
      </c>
      <c r="C103" s="367"/>
      <c r="D103" s="367"/>
      <c r="E103" s="390"/>
      <c r="F103" s="136">
        <v>802</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2198</v>
      </c>
      <c r="AC103" s="14" t="str">
        <f>IF($A$134&lt;&gt;"",$A$134,"")</f>
        <v>x</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8"/>
      <c r="C104" s="367"/>
      <c r="D104" s="367"/>
      <c r="E104" s="367"/>
      <c r="F104" s="367"/>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85" t="s">
        <v>2199</v>
      </c>
      <c r="B105" s="367"/>
      <c r="C105" s="367"/>
      <c r="D105" s="367"/>
      <c r="E105" s="367"/>
      <c r="F105" s="367"/>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1" t="s">
        <v>2200</v>
      </c>
      <c r="B106" s="367"/>
      <c r="C106" s="367"/>
      <c r="D106" s="367"/>
      <c r="E106" s="367"/>
      <c r="F106" s="367"/>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1" t="s">
        <v>2203</v>
      </c>
      <c r="B107" s="367"/>
      <c r="C107" s="367"/>
      <c r="D107" s="367"/>
      <c r="E107" s="367"/>
      <c r="F107" s="367"/>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x</v>
      </c>
      <c r="AD107" s="25" t="s">
        <v>1943</v>
      </c>
      <c r="AE107" s="25" t="s">
        <v>2195</v>
      </c>
      <c r="AF107" s="25" t="s">
        <v>1423</v>
      </c>
      <c r="AG107" s="25" t="s">
        <v>1835</v>
      </c>
      <c r="AH107" s="25" t="s">
        <v>1836</v>
      </c>
      <c r="AI107" s="25" t="s">
        <v>490</v>
      </c>
      <c r="AJ107" s="25" t="s">
        <v>174</v>
      </c>
      <c r="AK107" s="25" t="s">
        <v>174</v>
      </c>
      <c r="AL107" s="25" t="s">
        <v>283</v>
      </c>
    </row>
    <row r="108" spans="1:38" ht="66" customHeight="1">
      <c r="A108" s="440"/>
      <c r="B108" s="441" t="s">
        <v>2206</v>
      </c>
      <c r="C108" s="395"/>
      <c r="D108" s="442" t="s">
        <v>2207</v>
      </c>
      <c r="E108" s="444" t="s">
        <v>2208</v>
      </c>
      <c r="F108" s="446"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0"/>
      <c r="B109" s="438"/>
      <c r="C109" s="420"/>
      <c r="D109" s="443"/>
      <c r="E109" s="445"/>
      <c r="F109" s="447"/>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527</v>
      </c>
      <c r="E110" s="139">
        <f>D110/F$103</f>
        <v>0.65710723192019949</v>
      </c>
      <c r="F110" s="140">
        <v>29625</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517</v>
      </c>
      <c r="E111" s="139">
        <f>D111/F$103</f>
        <v>0.64463840399002492</v>
      </c>
      <c r="F111" s="120">
        <v>22594</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142</v>
      </c>
      <c r="E114" s="139">
        <f>D114/F$103</f>
        <v>0.17705735660847879</v>
      </c>
      <c r="F114" s="120">
        <v>27686</v>
      </c>
      <c r="G114" s="144"/>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39" t="s">
        <v>2229</v>
      </c>
      <c r="C116" s="367"/>
      <c r="D116" s="367"/>
      <c r="E116" s="367"/>
      <c r="F116" s="367"/>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85" t="s">
        <v>2232</v>
      </c>
      <c r="D117" s="367"/>
      <c r="E117" s="367"/>
      <c r="F117" s="367"/>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1" t="s">
        <v>2238</v>
      </c>
      <c r="C119" s="367"/>
      <c r="D119" s="367"/>
      <c r="E119" s="367"/>
      <c r="F119" s="367"/>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283</v>
      </c>
      <c r="B121" s="388" t="s">
        <v>2174</v>
      </c>
      <c r="C121" s="367"/>
      <c r="D121" s="367"/>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283</v>
      </c>
      <c r="B122" s="388" t="s">
        <v>2179</v>
      </c>
      <c r="C122" s="367"/>
      <c r="D122" s="367"/>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88" t="s">
        <v>2182</v>
      </c>
      <c r="C123" s="367"/>
      <c r="D123" s="367"/>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1" t="s">
        <v>2185</v>
      </c>
      <c r="C125" s="361"/>
      <c r="D125" s="361"/>
      <c r="E125" s="361"/>
      <c r="F125" s="296">
        <v>245</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1" t="s">
        <v>2189</v>
      </c>
      <c r="C127" s="361"/>
      <c r="D127" s="361"/>
      <c r="E127" s="361"/>
      <c r="F127" s="297">
        <v>11403</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1" t="s">
        <v>2192</v>
      </c>
      <c r="C129" s="361"/>
      <c r="D129" s="361"/>
      <c r="E129" s="361"/>
      <c r="F129" s="297">
        <v>2793740</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1" t="s">
        <v>2268</v>
      </c>
      <c r="C131" s="361"/>
      <c r="D131" s="361"/>
      <c r="E131" s="361"/>
      <c r="F131" s="361"/>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t="s">
        <v>283</v>
      </c>
      <c r="B133" s="388" t="s">
        <v>2194</v>
      </c>
      <c r="C133" s="367"/>
      <c r="D133" s="367"/>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t="s">
        <v>283</v>
      </c>
      <c r="B134" s="388" t="s">
        <v>2198</v>
      </c>
      <c r="C134" s="367"/>
      <c r="D134" s="367"/>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1" t="s">
        <v>1668</v>
      </c>
      <c r="C135" s="367"/>
      <c r="D135" s="367"/>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x</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Private</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1" t="s">
        <v>2288</v>
      </c>
      <c r="C140" s="361"/>
      <c r="D140" s="361"/>
      <c r="E140" s="361"/>
      <c r="F140" s="361"/>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88" t="s">
        <v>2202</v>
      </c>
      <c r="C142" s="367"/>
      <c r="D142" s="367"/>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t="s">
        <v>283</v>
      </c>
      <c r="B143" s="388" t="s">
        <v>2205</v>
      </c>
      <c r="C143" s="367"/>
      <c r="D143" s="367"/>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88" t="s">
        <v>2198</v>
      </c>
      <c r="C144" s="367"/>
      <c r="D144" s="367"/>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88" t="s">
        <v>2212</v>
      </c>
      <c r="C145" s="367"/>
      <c r="D145" s="367"/>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88" t="s">
        <v>2215</v>
      </c>
      <c r="C146" s="367"/>
      <c r="D146" s="367"/>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88" t="s">
        <v>2218</v>
      </c>
      <c r="C147" s="367"/>
      <c r="D147" s="367"/>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1" t="s">
        <v>1668</v>
      </c>
      <c r="C148" s="367"/>
      <c r="D148" s="367"/>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62"/>
      <c r="C149" s="377"/>
      <c r="D149" s="377"/>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88" t="s">
        <v>2312</v>
      </c>
      <c r="C151" s="367"/>
      <c r="D151" s="367"/>
      <c r="E151" s="367"/>
      <c r="F151" s="367"/>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c r="C152" s="39" t="s">
        <v>2225</v>
      </c>
      <c r="D152" s="300"/>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t="s">
        <v>283</v>
      </c>
      <c r="C156" s="361"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67"/>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1" t="s">
        <v>2327</v>
      </c>
      <c r="C159" s="367"/>
      <c r="D159" s="367"/>
      <c r="E159" s="367"/>
      <c r="F159" s="367"/>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28"/>
      <c r="C163" s="367"/>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283</v>
      </c>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88" t="s">
        <v>2341</v>
      </c>
      <c r="C170" s="367"/>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399" t="s">
        <v>2342</v>
      </c>
      <c r="C171" s="373"/>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399" t="s">
        <v>2343</v>
      </c>
      <c r="C172" s="373"/>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1" t="s">
        <v>2266</v>
      </c>
      <c r="C176" s="367"/>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88"/>
      <c r="C177" s="367"/>
      <c r="D177" s="367"/>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88" t="s">
        <v>2347</v>
      </c>
      <c r="C178" s="367"/>
      <c r="D178" s="367"/>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88" t="s">
        <v>2348</v>
      </c>
      <c r="C179" s="367"/>
      <c r="D179" s="367"/>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88" t="s">
        <v>2272</v>
      </c>
      <c r="C180" s="367"/>
      <c r="D180" s="367"/>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8" t="s">
        <v>2274</v>
      </c>
      <c r="C181" s="367"/>
      <c r="D181" s="367"/>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88" t="s">
        <v>2276</v>
      </c>
      <c r="C182" s="367"/>
      <c r="D182" s="367"/>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88" t="s">
        <v>2278</v>
      </c>
      <c r="C183" s="367"/>
      <c r="D183" s="367"/>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t="s">
        <v>283</v>
      </c>
      <c r="B184" s="361" t="s">
        <v>1668</v>
      </c>
      <c r="C184" s="367"/>
      <c r="D184" s="367"/>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62" t="s">
        <v>4996</v>
      </c>
      <c r="C185" s="377"/>
      <c r="D185" s="377"/>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1" t="s">
        <v>2350</v>
      </c>
      <c r="C187" s="367"/>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88"/>
      <c r="C188" s="367"/>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88" t="s">
        <v>2351</v>
      </c>
      <c r="C189" s="367"/>
      <c r="D189" s="367"/>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88" t="s">
        <v>2286</v>
      </c>
      <c r="C190" s="367"/>
      <c r="D190" s="367"/>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88" t="s">
        <v>2290</v>
      </c>
      <c r="C191" s="367"/>
      <c r="D191" s="367"/>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88" t="s">
        <v>2292</v>
      </c>
      <c r="C192" s="367"/>
      <c r="D192" s="367"/>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88" t="s">
        <v>2294</v>
      </c>
      <c r="C193" s="367"/>
      <c r="D193" s="367"/>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8" t="s">
        <v>2296</v>
      </c>
      <c r="C194" s="367"/>
      <c r="D194" s="367"/>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8" t="s">
        <v>2298</v>
      </c>
      <c r="C195" s="367"/>
      <c r="D195" s="367"/>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1" t="s">
        <v>1668</v>
      </c>
      <c r="C196" s="367"/>
      <c r="D196" s="367"/>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62"/>
      <c r="C197" s="377"/>
      <c r="D197" s="377"/>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88" t="s">
        <v>2353</v>
      </c>
      <c r="C199" s="367"/>
      <c r="D199" s="367"/>
      <c r="E199" s="367"/>
      <c r="F199" s="367"/>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79"/>
      <c r="C200" s="373"/>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80" t="s">
        <v>2302</v>
      </c>
      <c r="C201" s="373"/>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80" t="s">
        <v>2306</v>
      </c>
      <c r="C202" s="373"/>
      <c r="D202" s="57" t="s">
        <v>283</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80" t="s">
        <v>2308</v>
      </c>
      <c r="C203" s="373"/>
      <c r="D203" s="57" t="s">
        <v>283</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80" t="s">
        <v>2310</v>
      </c>
      <c r="C204" s="373"/>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80" t="s">
        <v>2314</v>
      </c>
      <c r="C205" s="373"/>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80" t="s">
        <v>1782</v>
      </c>
      <c r="C206" s="373"/>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80" t="s">
        <v>2317</v>
      </c>
      <c r="C207" s="373"/>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80" t="s">
        <v>2319</v>
      </c>
      <c r="C208" s="373"/>
      <c r="D208" s="57" t="s">
        <v>283</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80" t="s">
        <v>2321</v>
      </c>
      <c r="C209" s="373"/>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80" t="s">
        <v>2323</v>
      </c>
      <c r="C210" s="373"/>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34" t="s">
        <v>2357</v>
      </c>
      <c r="C212" s="434"/>
      <c r="D212" s="434"/>
      <c r="E212" s="43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35" t="s">
        <v>4997</v>
      </c>
      <c r="C213" s="436"/>
      <c r="D213" s="436"/>
      <c r="E213" s="395"/>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37"/>
      <c r="C214" s="367"/>
      <c r="D214" s="367"/>
      <c r="E214" s="390"/>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37"/>
      <c r="C215" s="367"/>
      <c r="D215" s="367"/>
      <c r="E215" s="390"/>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38"/>
      <c r="C216" s="377"/>
      <c r="D216" s="377"/>
      <c r="E216" s="420"/>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sheetProtection algorithmName="SHA-512" hashValue="GUawSNZ6K1kyne3XbBlidZY2JQ4T6cQujsRvO8yqbVe0AVMF3R96qcon2K5xgyYHmNzp9PXHOoDMgv/VcIF4xQ==" saltValue="6TyV84qakFC7lS2QYdIn5A==" spinCount="100000" sheet="1" objects="1" scenarios="1"/>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Whitney M. Pashak</cp:lastModifiedBy>
  <cp:lastPrinted>2026-06-10T19:54:04Z</cp:lastPrinted>
  <dcterms:created xsi:type="dcterms:W3CDTF">2025-09-26T14:00:49Z</dcterms:created>
  <dcterms:modified xsi:type="dcterms:W3CDTF">2026-06-10T20:21:57Z</dcterms:modified>
</cp:coreProperties>
</file>