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codeName="ThisWorkbook" defaultThemeVersion="166925"/>
  <mc:AlternateContent xmlns:mc="http://schemas.openxmlformats.org/markup-compatibility/2006">
    <mc:Choice Requires="x15">
      <x15ac:absPath xmlns:x15ac="http://schemas.microsoft.com/office/spreadsheetml/2010/11/ac" url="/Users/tloomer/Desktop/WESTMONT/Institutional Research/CDS/2023-24/"/>
    </mc:Choice>
  </mc:AlternateContent>
  <xr:revisionPtr revIDLastSave="0" documentId="8_{A38907FA-25CB-3A48-B213-C6ACF123A868}" xr6:coauthVersionLast="47" xr6:coauthVersionMax="47" xr10:uidLastSave="{00000000-0000-0000-0000-000000000000}"/>
  <bookViews>
    <workbookView xWindow="500" yWindow="1180" windowWidth="21220" windowHeight="13180" activeTab="8" xr2:uid="{B592CF3B-C097-074B-909E-39EA74D2F2C2}"/>
  </bookViews>
  <sheets>
    <sheet name="Start Here" sheetId="16" r:id="rId1"/>
    <sheet name="CDS-A" sheetId="4" r:id="rId2"/>
    <sheet name="CDS-B" sheetId="5" r:id="rId3"/>
    <sheet name="CDS-C" sheetId="6" r:id="rId4"/>
    <sheet name="CDS-D" sheetId="7" r:id="rId5"/>
    <sheet name="CDS-E" sheetId="8" r:id="rId6"/>
    <sheet name="CDS-F" sheetId="9" r:id="rId7"/>
    <sheet name="CDS-G" sheetId="10" r:id="rId8"/>
    <sheet name="CDS-H" sheetId="11" r:id="rId9"/>
    <sheet name="CDS-I" sheetId="13" r:id="rId10"/>
    <sheet name="CDS-J" sheetId="14" r:id="rId11"/>
    <sheet name="DEFINITIONS" sheetId="15" r:id="rId12"/>
    <sheet name="multi select" sheetId="18" r:id="rId13"/>
    <sheet name="validations" sheetId="17" r:id="rId14"/>
  </sheets>
  <definedNames>
    <definedName name="_Hlk22631867" localSheetId="11">DEFINITIONS!$A$97</definedName>
    <definedName name="OLE_LINK2" localSheetId="3">'CDS-C'!$A$3</definedName>
    <definedName name="_xlnm.Print_Area" localSheetId="8">'CDS-H'!$A$1:$E$254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24" i="13" l="1"/>
  <c r="E23" i="13"/>
  <c r="E22" i="13"/>
  <c r="E21" i="13"/>
  <c r="E20" i="13"/>
  <c r="E19" i="13"/>
  <c r="E18" i="13"/>
  <c r="E17" i="13"/>
  <c r="E16" i="13"/>
  <c r="E15" i="13"/>
  <c r="AI4" i="18"/>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C16" i="7"/>
  <c r="E16" i="7"/>
  <c r="D16" i="7"/>
  <c r="E104" i="5" l="1"/>
  <c r="D104" i="5"/>
  <c r="E92" i="5"/>
  <c r="F92" i="5"/>
  <c r="D92" i="5"/>
  <c r="E81" i="5"/>
  <c r="F81" i="5"/>
  <c r="D81" i="5"/>
  <c r="B11" i="18" a="1"/>
  <c r="B11" i="18" s="1"/>
  <c r="E29" i="5" a="1"/>
  <c r="E29" i="5" s="1"/>
  <c r="E31" i="5"/>
  <c r="E30" i="5" a="1"/>
  <c r="E30" i="5" s="1"/>
  <c r="E13" i="5"/>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D96" i="5"/>
  <c r="D97" i="5" s="1"/>
  <c r="B27" i="5"/>
  <c r="B2" i="18"/>
  <c r="B3" i="18"/>
  <c r="B4" i="18" a="1"/>
  <c r="B4" i="18" s="1"/>
  <c r="B5" i="18" a="1"/>
  <c r="B5" i="18" s="1"/>
  <c r="B6" i="18" a="1"/>
  <c r="B6" i="18" s="1"/>
  <c r="B7" i="18" a="1"/>
  <c r="B7" i="18" s="1"/>
  <c r="B8" i="18" a="1"/>
  <c r="B8" i="18" s="1"/>
  <c r="B9" i="18" a="1"/>
  <c r="B9" i="18" s="1"/>
  <c r="B12" i="18" a="1"/>
  <c r="B12" i="18" s="1"/>
  <c r="B10" i="18" a="1"/>
  <c r="B10" i="18" s="1"/>
  <c r="B13" i="18" a="1"/>
  <c r="B13" i="18" s="1"/>
  <c r="E47" i="13"/>
  <c r="C47" i="13"/>
  <c r="D58" i="11"/>
  <c r="C143" i="11"/>
  <c r="C58" i="11"/>
  <c r="D54" i="11"/>
  <c r="C54" i="11"/>
  <c r="E21" i="6"/>
  <c r="E22" i="6"/>
  <c r="E20" i="6"/>
  <c r="D227" i="6"/>
  <c r="C227" i="6"/>
  <c r="B227" i="6"/>
  <c r="E195" i="6"/>
  <c r="D195" i="6"/>
  <c r="C195" i="6"/>
  <c r="B195" i="6"/>
  <c r="E185" i="6"/>
  <c r="B185" i="6"/>
  <c r="C176" i="6"/>
  <c r="B176" i="6"/>
  <c r="B13" i="5" l="1"/>
  <c r="C13" i="5"/>
  <c r="E16" i="5" s="1"/>
  <c r="D13" i="5"/>
  <c r="F13" i="5"/>
  <c r="G13" i="5"/>
  <c r="F96" i="5"/>
  <c r="E96" i="5"/>
  <c r="E85" i="5"/>
  <c r="F85" i="5"/>
  <c r="D85" i="5"/>
  <c r="G84" i="5"/>
  <c r="G83" i="5"/>
  <c r="G95" i="5"/>
  <c r="G94" i="5"/>
  <c r="G53" i="5"/>
  <c r="G91" i="5"/>
  <c r="G92" i="5"/>
  <c r="G93" i="5"/>
  <c r="G90" i="5"/>
  <c r="G80" i="5"/>
  <c r="G81" i="5"/>
  <c r="G82" i="5"/>
  <c r="G79" i="5"/>
  <c r="E53" i="5"/>
  <c r="C53" i="5"/>
  <c r="C27" i="5"/>
  <c r="D27" i="5"/>
  <c r="E27" i="5"/>
  <c r="F27" i="5"/>
  <c r="G27" i="5"/>
  <c r="E17" i="5" l="1"/>
  <c r="E32" i="5"/>
  <c r="E18" i="5"/>
  <c r="E97" i="5"/>
  <c r="F97" i="5"/>
  <c r="F86" i="5"/>
  <c r="E86" i="5"/>
  <c r="D86" i="5"/>
  <c r="G15" i="5"/>
  <c r="D15" i="5"/>
  <c r="E15" i="5"/>
  <c r="C15" i="5"/>
  <c r="F15" i="5"/>
  <c r="B15" i="5"/>
  <c r="G85" i="5"/>
  <c r="G96" i="5"/>
  <c r="E19" i="5" l="1"/>
  <c r="G86" i="5"/>
  <c r="G97"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<sst xmlns="http://schemas.openxmlformats.org/spreadsheetml/2006/main" count="1589" uniqueCount="1398">
  <si>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</si>
  <si>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</si>
  <si>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</si>
  <si>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</si>
  <si>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</si>
  <si>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</si>
  <si>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</si>
  <si>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</si>
  <si>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</si>
  <si>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</si>
  <si>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</si>
  <si>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</si>
  <si>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</si>
  <si>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</si>
  <si>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</si>
  <si>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</si>
  <si>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</si>
  <si>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</si>
  <si>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</si>
  <si>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</si>
  <si>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</si>
  <si>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</si>
  <si>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</si>
  <si>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</si>
  <si>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</si>
  <si>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</si>
  <si>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</si>
  <si>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</si>
  <si>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</si>
  <si>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</si>
  <si>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</si>
  <si>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</si>
  <si>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</si>
  <si>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</si>
  <si>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</si>
  <si>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</si>
  <si>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</si>
  <si>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</si>
  <si>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</si>
  <si>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</si>
  <si>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</si>
  <si>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</si>
  <si>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</si>
  <si>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</si>
  <si>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</si>
  <si>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</si>
  <si>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</si>
  <si>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</si>
  <si>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</si>
  <si>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</si>
  <si>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</si>
  <si>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</si>
  <si>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</si>
  <si>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</si>
  <si>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</si>
  <si>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</si>
  <si>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</si>
  <si>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</si>
  <si>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</si>
  <si>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</si>
  <si>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</si>
  <si>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</si>
  <si>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</si>
  <si>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</si>
  <si>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</si>
  <si>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</si>
  <si>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</si>
  <si>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</si>
  <si>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</si>
  <si>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</si>
  <si>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</si>
  <si>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</si>
  <si>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</si>
  <si>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</si>
  <si>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</si>
  <si>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</si>
  <si>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</si>
  <si>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</si>
  <si>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</si>
  <si>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</si>
  <si>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</si>
  <si>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</si>
  <si>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</si>
  <si>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</si>
  <si>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</si>
  <si>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</si>
  <si>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</si>
  <si>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</si>
  <si>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</si>
  <si>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</si>
  <si>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</si>
  <si>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</si>
  <si>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</si>
  <si>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</si>
  <si>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</si>
  <si>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</si>
  <si>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</si>
  <si>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</si>
  <si>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</si>
  <si>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</si>
  <si>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</si>
  <si>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</si>
  <si>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</si>
  <si>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</si>
  <si>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</si>
  <si>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</si>
  <si>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</si>
  <si>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</si>
  <si>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</si>
  <si>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</si>
  <si>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</si>
  <si>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</si>
  <si>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</si>
  <si>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</si>
  <si>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</si>
  <si>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</si>
  <si>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</si>
  <si>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</si>
  <si>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</si>
  <si>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</si>
  <si>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</si>
  <si>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</si>
  <si>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</si>
  <si>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</si>
  <si>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</si>
  <si>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</si>
  <si>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</si>
  <si>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</si>
  <si>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</si>
  <si>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</si>
  <si>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</si>
  <si>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</si>
  <si>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</si>
  <si>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</si>
  <si>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</si>
  <si>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</si>
  <si>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</si>
  <si>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</si>
  <si>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</si>
  <si>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</si>
  <si>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</si>
  <si>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</si>
  <si>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</si>
  <si>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</si>
  <si>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</si>
  <si>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</si>
  <si>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</si>
  <si>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</si>
  <si>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</si>
  <si>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</si>
  <si>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</si>
  <si>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</si>
  <si>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</si>
  <si>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</si>
  <si>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</si>
  <si>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</si>
  <si>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</si>
  <si>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</si>
  <si>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</si>
  <si>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</si>
  <si>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</si>
  <si>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</si>
  <si>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</si>
  <si>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</si>
  <si>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</si>
  <si>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</si>
  <si>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</si>
  <si>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</si>
  <si>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</si>
  <si>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</si>
  <si>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</si>
  <si>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</si>
  <si>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</si>
  <si>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</si>
  <si>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</si>
  <si>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</si>
  <si>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</si>
  <si>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</si>
  <si>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</si>
  <si>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</si>
  <si>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</si>
  <si>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</si>
  <si>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</si>
  <si>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</si>
  <si>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</si>
  <si>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</si>
  <si>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</si>
  <si>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</si>
  <si>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</si>
  <si>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</si>
  <si>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</si>
  <si>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</si>
  <si>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</si>
  <si>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</si>
  <si>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</si>
  <si>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</si>
  <si>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</si>
  <si>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</si>
  <si>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</si>
  <si>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</si>
  <si>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</si>
  <si>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</si>
  <si>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</si>
  <si>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</si>
  <si>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</si>
  <si>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</si>
  <si>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</si>
  <si>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</si>
  <si>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</si>
  <si>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</si>
  <si>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</si>
  <si>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</si>
  <si>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</si>
  <si>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</si>
  <si>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</si>
  <si>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</si>
  <si>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</si>
  <si>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</si>
  <si>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</si>
  <si>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</si>
  <si>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</si>
  <si>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</si>
  <si>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</si>
  <si>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</si>
  <si>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</si>
  <si>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</si>
  <si>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</si>
  <si>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</si>
  <si>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</si>
  <si>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</si>
  <si>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</si>
  <si>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</si>
  <si>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</si>
  <si>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</si>
  <si>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</si>
  <si>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</si>
  <si>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</si>
  <si>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</si>
  <si>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</si>
  <si>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</si>
  <si>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</si>
  <si>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</si>
  <si>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</si>
  <si>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</si>
  <si>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</si>
  <si>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</si>
  <si>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</si>
  <si>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</si>
  <si>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</si>
  <si>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</si>
  <si>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</si>
  <si>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</si>
  <si>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</si>
  <si>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</si>
  <si>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</si>
  <si>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</si>
  <si>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</si>
  <si>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</si>
  <si>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</si>
  <si>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</si>
  <si>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</si>
  <si>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</si>
  <si>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</si>
  <si>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</si>
  <si>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</si>
  <si>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</si>
  <si>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</si>
  <si>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</si>
  <si>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</si>
  <si>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</si>
  <si>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</si>
  <si>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</si>
  <si>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</si>
  <si>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</si>
  <si>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</si>
  <si>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</si>
  <si>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</si>
  <si>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</si>
  <si>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</si>
  <si>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</si>
  <si>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</si>
  <si>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</si>
  <si>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</si>
  <si>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</si>
  <si>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</si>
  <si>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</si>
  <si>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</si>
  <si>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</si>
  <si>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</si>
  <si>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</si>
  <si>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</si>
  <si>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</si>
  <si>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</si>
  <si>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</si>
  <si>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</si>
  <si>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</si>
  <si>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</si>
  <si>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</si>
  <si>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</si>
  <si>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</si>
  <si>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</si>
  <si>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</si>
  <si>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</si>
  <si>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</si>
  <si>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</si>
  <si>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</si>
  <si>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</si>
  <si>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</si>
  <si>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</si>
  <si>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</si>
  <si>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</si>
  <si>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</si>
  <si>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</si>
  <si>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</si>
  <si>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</si>
  <si>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</si>
  <si>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</si>
  <si>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</si>
  <si>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</si>
  <si>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</si>
  <si>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</si>
  <si>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</si>
  <si>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</si>
  <si>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</si>
  <si>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</si>
  <si>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</si>
  <si>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</si>
  <si>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</si>
  <si>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</si>
  <si>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</si>
  <si>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</si>
  <si>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</si>
  <si>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</si>
  <si>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</si>
  <si>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</si>
  <si>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</si>
  <si>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</si>
  <si>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</si>
  <si>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</si>
  <si>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</si>
  <si>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</si>
  <si>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</si>
  <si>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</si>
  <si>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</si>
  <si>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</si>
  <si>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</si>
  <si>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</si>
  <si>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</si>
  <si>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</si>
  <si>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</si>
  <si>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</si>
  <si>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</si>
  <si>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</si>
  <si>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</si>
  <si>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</si>
  <si>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</si>
  <si>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</si>
  <si>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</si>
  <si>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</si>
  <si>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</si>
  <si>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</si>
  <si>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</si>
  <si>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</si>
  <si>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</si>
  <si>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</si>
  <si>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</si>
  <si>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</si>
  <si>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</si>
  <si>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</si>
  <si>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</si>
  <si>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</si>
  <si>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</si>
  <si>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</si>
  <si>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</si>
  <si>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</si>
  <si>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</si>
  <si>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</si>
  <si>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</si>
  <si>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</si>
  <si>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</si>
  <si>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</si>
  <si>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</si>
  <si>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</si>
  <si>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</si>
  <si>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</si>
  <si>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</si>
  <si>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</si>
  <si>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</si>
  <si>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</si>
  <si>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</si>
  <si>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</si>
  <si>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</si>
  <si>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</si>
  <si>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</si>
  <si>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</si>
  <si>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</si>
  <si>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</si>
  <si>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</si>
  <si>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</si>
  <si>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</si>
  <si>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</si>
  <si>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</si>
  <si>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</si>
  <si>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</si>
  <si>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</si>
  <si>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</si>
  <si>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</si>
  <si>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</si>
  <si>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</si>
  <si>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</si>
  <si>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</si>
  <si>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</si>
  <si>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</si>
  <si>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</si>
  <si>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</si>
  <si>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</si>
  <si>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</si>
  <si>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</si>
  <si>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</si>
  <si>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</si>
  <si>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</si>
  <si>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</si>
  <si>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</si>
  <si>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</si>
  <si>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</si>
  <si>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</si>
  <si>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</si>
  <si>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</si>
  <si>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</si>
  <si>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</si>
  <si>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</si>
  <si>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</si>
  <si>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</si>
  <si>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</si>
  <si>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</si>
  <si>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</si>
  <si>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</si>
  <si>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</si>
  <si>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</si>
  <si>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</si>
  <si>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</si>
  <si>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</si>
  <si>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</si>
  <si>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</si>
  <si>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</si>
  <si>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</si>
  <si>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</si>
  <si>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</si>
  <si>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</si>
  <si>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</si>
  <si>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</si>
  <si>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</si>
  <si>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</si>
  <si>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</si>
  <si>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</si>
  <si>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</si>
  <si>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</si>
  <si>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</si>
  <si>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</si>
  <si>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</si>
  <si>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</si>
  <si>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</si>
  <si>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</si>
  <si>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</si>
  <si>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</si>
  <si>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</si>
  <si>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</si>
  <si>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</si>
  <si>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</si>
  <si>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</si>
  <si>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</si>
  <si>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</si>
  <si>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</si>
  <si>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</si>
  <si>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</si>
  <si>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</si>
  <si>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</si>
  <si>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</si>
  <si>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</si>
  <si>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</si>
  <si>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</si>
  <si>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</si>
  <si>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</si>
  <si>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</si>
  <si>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</si>
  <si>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</si>
  <si>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</si>
  <si>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</si>
  <si>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</si>
  <si>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</si>
  <si>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</si>
  <si>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</si>
  <si>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</si>
  <si>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</si>
  <si>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</si>
  <si>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</si>
  <si>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</si>
  <si>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</si>
  <si>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</si>
  <si>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</si>
  <si>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</si>
  <si>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</si>
  <si>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</si>
  <si>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</si>
  <si>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</si>
  <si>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</si>
  <si>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</si>
  <si>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</si>
  <si>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</si>
  <si>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</si>
  <si>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</si>
  <si>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</si>
  <si>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</si>
  <si>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</si>
  <si>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</si>
  <si>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</si>
  <si>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</si>
  <si>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</si>
  <si>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</si>
  <si>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</si>
  <si>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</si>
  <si>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</si>
  <si>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</si>
  <si>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</si>
  <si>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</si>
  <si>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</si>
  <si>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</si>
  <si>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</si>
  <si>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</si>
  <si>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</si>
  <si>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</si>
  <si>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</si>
  <si>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</si>
  <si>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</si>
  <si>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</si>
  <si>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</si>
  <si>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</si>
  <si>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</si>
  <si>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</si>
  <si>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</si>
  <si>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</si>
  <si>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</si>
  <si>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</si>
  <si>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</si>
  <si>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</si>
  <si>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</si>
  <si>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</si>
  <si>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</si>
  <si>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</si>
  <si>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</si>
  <si>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</si>
  <si>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</si>
  <si>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</si>
  <si>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</si>
  <si>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</si>
  <si>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</si>
  <si>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</si>
  <si>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</si>
  <si>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</si>
  <si>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</si>
  <si>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</si>
  <si>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</si>
  <si>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</si>
  <si>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</si>
  <si>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</si>
  <si>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</si>
  <si>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</si>
  <si>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</si>
  <si>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</si>
  <si>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</si>
  <si>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</si>
  <si>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</si>
  <si>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</si>
  <si>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</si>
  <si>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</si>
  <si>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</si>
  <si>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</si>
  <si>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</si>
  <si>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</si>
  <si>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</si>
  <si>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</si>
  <si>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</si>
  <si>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</si>
  <si>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</si>
  <si>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</si>
  <si>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</si>
  <si>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</si>
  <si>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</si>
  <si>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</si>
  <si>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</si>
  <si>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</si>
  <si>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</si>
  <si>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</si>
  <si>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</si>
  <si>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</si>
  <si>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</si>
  <si>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</si>
  <si>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</si>
  <si>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</si>
  <si>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</si>
  <si>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</si>
  <si>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</si>
  <si>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</si>
  <si>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</si>
  <si>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</si>
  <si>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</si>
  <si>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</si>
  <si>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</si>
  <si>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</si>
  <si>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</si>
  <si>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</si>
  <si>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</si>
  <si>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</si>
  <si>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</si>
  <si>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</si>
  <si>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</si>
  <si>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</si>
  <si>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</si>
  <si>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</si>
  <si>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</si>
  <si>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</si>
  <si>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</si>
  <si>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</si>
  <si>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</si>
  <si>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</si>
  <si>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</si>
  <si>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</si>
  <si>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</si>
  <si>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</si>
  <si>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</si>
  <si>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</si>
  <si>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</si>
  <si>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</si>
  <si>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</si>
  <si>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</si>
  <si>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</si>
  <si>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</si>
  <si>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</si>
  <si>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</si>
  <si>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</si>
  <si>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</si>
  <si>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</si>
  <si>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</si>
  <si>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</si>
  <si>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</si>
  <si>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</si>
  <si>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</si>
  <si>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</si>
  <si>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</si>
  <si>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</si>
  <si>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</si>
  <si>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</si>
  <si>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</si>
  <si>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</si>
  <si>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</si>
  <si>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</si>
  <si>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</si>
  <si>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</si>
  <si>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</si>
  <si>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</si>
  <si>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</si>
  <si>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</si>
  <si>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</si>
  <si>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</si>
  <si>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</si>
  <si>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</si>
  <si>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</si>
  <si>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</si>
  <si>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</si>
  <si>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</si>
  <si>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</si>
  <si>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</si>
  <si>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</si>
  <si>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</si>
  <si>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</si>
  <si>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</si>
  <si>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</si>
  <si>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</si>
  <si>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</si>
  <si>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</si>
  <si>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</si>
  <si>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</si>
  <si>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</si>
  <si>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</si>
  <si>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</si>
  <si>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</si>
  <si>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</si>
  <si>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</si>
  <si>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</si>
  <si>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</si>
  <si>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</si>
  <si>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</si>
  <si>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</si>
  <si>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</si>
  <si>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</si>
  <si>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</si>
  <si>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</si>
  <si>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</si>
  <si>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</si>
  <si>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</si>
  <si>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</si>
  <si>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</si>
  <si>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</si>
  <si>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</si>
  <si>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</si>
  <si>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</si>
  <si>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</si>
  <si>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</si>
  <si>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</si>
  <si>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</si>
  <si>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</si>
  <si>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</si>
  <si>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</si>
  <si>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</si>
  <si>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</si>
  <si>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</si>
  <si>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</si>
  <si>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</si>
  <si>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</si>
  <si>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</si>
  <si>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</si>
  <si>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</si>
  <si>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</si>
  <si>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</si>
  <si>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</si>
  <si>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</si>
  <si>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</si>
  <si>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</si>
  <si>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</si>
  <si>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</si>
  <si>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</si>
  <si>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</si>
  <si>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</si>
  <si>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</si>
  <si>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</si>
  <si>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</si>
  <si>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</si>
  <si>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</si>
  <si>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</si>
  <si>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</si>
  <si>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</si>
  <si>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</si>
  <si>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</si>
  <si>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</si>
  <si>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</si>
  <si>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</si>
  <si>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</si>
  <si>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</si>
  <si>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</si>
  <si>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</si>
  <si>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</si>
  <si>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</si>
  <si>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</si>
  <si>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</si>
  <si>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</si>
  <si>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</si>
  <si>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</si>
  <si>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</si>
  <si>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</si>
  <si>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</si>
  <si>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</si>
  <si>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</si>
  <si>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</si>
  <si>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</si>
  <si>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</si>
  <si>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</si>
  <si>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</si>
  <si>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</si>
  <si>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</si>
  <si>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</si>
  <si>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</si>
  <si>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</si>
  <si>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</si>
  <si>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</si>
  <si>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</si>
  <si>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</si>
  <si>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</si>
  <si>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</si>
  <si>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</si>
  <si>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</si>
  <si>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</si>
  <si>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</si>
  <si>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</si>
  <si>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</si>
  <si>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</si>
  <si>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</si>
  <si>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</si>
  <si>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</si>
  <si>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</si>
  <si>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</si>
  <si>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</si>
  <si>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</si>
  <si>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</si>
  <si>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</si>
  <si>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</si>
  <si>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</si>
  <si>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</si>
  <si>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</si>
  <si>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</si>
  <si>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</si>
  <si>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</si>
  <si>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</si>
  <si>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</si>
  <si>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</si>
  <si>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</si>
  <si>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</si>
  <si>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</si>
  <si>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</si>
  <si>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</si>
  <si>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</si>
  <si>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</si>
  <si>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</si>
  <si>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</si>
  <si>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</si>
  <si>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</si>
  <si>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</si>
  <si>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</si>
  <si>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</si>
  <si>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</si>
  <si>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</si>
  <si>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</si>
  <si>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</si>
  <si>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</si>
  <si>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</si>
  <si>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</si>
  <si>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</si>
  <si>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</si>
  <si>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</si>
  <si>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</si>
  <si>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</si>
  <si>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</si>
  <si>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</si>
  <si>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</si>
  <si>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</si>
  <si>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</si>
  <si>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</si>
  <si>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</si>
  <si>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</si>
  <si>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</si>
  <si>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</si>
  <si>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</si>
  <si>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</si>
  <si>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</si>
  <si>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</si>
  <si>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</si>
  <si>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</si>
  <si>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</si>
  <si>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</si>
  <si>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</si>
  <si>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</si>
  <si>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</si>
  <si>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</si>
  <si>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</si>
  <si>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</si>
  <si>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</si>
  <si>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</si>
  <si>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</si>
  <si>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</si>
  <si>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</si>
  <si>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</si>
  <si>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</si>
  <si>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</si>
  <si>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</si>
  <si>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</si>
  <si>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</si>
  <si>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</si>
  <si>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</si>
  <si>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</si>
  <si>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</si>
  <si>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</si>
  <si>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</si>
  <si>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</si>
  <si>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</si>
  <si>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</si>
  <si>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</si>
  <si>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</si>
  <si>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</si>
  <si>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</si>
  <si>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</si>
  <si>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</si>
  <si>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</si>
  <si>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</si>
  <si>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</si>
  <si>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</si>
  <si>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</si>
  <si>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</si>
  <si>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</si>
  <si>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</si>
  <si>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</si>
  <si>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</si>
  <si>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</si>
  <si>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</si>
  <si>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</si>
  <si>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</si>
  <si>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</si>
  <si>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</si>
  <si>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</si>
  <si>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</si>
  <si>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</si>
  <si>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</si>
  <si>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</si>
  <si>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</si>
  <si>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</si>
  <si>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</si>
  <si>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</si>
  <si>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</si>
  <si>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</si>
  <si>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</si>
  <si>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</si>
  <si>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</si>
  <si>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</si>
  <si>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</si>
  <si>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</si>
  <si>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</si>
  <si>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</si>
  <si>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</si>
  <si>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</si>
  <si>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</si>
  <si>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</si>
  <si>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</si>
  <si>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</si>
  <si>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</si>
  <si>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</si>
  <si>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</si>
  <si>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</si>
  <si>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</si>
  <si>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</si>
  <si>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</si>
  <si>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</si>
  <si>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</si>
  <si>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</si>
  <si>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</si>
  <si>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</si>
  <si>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</si>
  <si>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</si>
  <si>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</si>
  <si>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</si>
  <si>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</si>
  <si>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</si>
  <si>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</si>
  <si>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</si>
  <si>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</si>
  <si>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</si>
  <si>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</si>
  <si>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</si>
  <si>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</si>
  <si>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</si>
  <si>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</si>
  <si>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</si>
  <si>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</si>
  <si>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</si>
  <si>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</si>
  <si>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</si>
  <si>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</si>
  <si>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</si>
  <si>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</si>
  <si>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</si>
  <si>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</si>
  <si>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</si>
  <si>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</si>
  <si>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</si>
  <si>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</si>
  <si>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</si>
  <si>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</si>
  <si>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</si>
  <si>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</si>
  <si>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</si>
  <si>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</si>
  <si>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</si>
  <si>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</si>
  <si>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</si>
  <si>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</si>
  <si>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</si>
  <si>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</si>
  <si>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</si>
  <si>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</si>
  <si>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</si>
  <si>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</si>
  <si>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</si>
  <si>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</si>
  <si>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</si>
  <si>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</si>
  <si>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</si>
  <si>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</si>
  <si>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</si>
  <si>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</si>
  <si>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</si>
  <si>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</si>
  <si>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</si>
  <si>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</si>
  <si>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</si>
  <si>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</si>
  <si>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</si>
  <si>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</si>
  <si>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</si>
  <si>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</si>
  <si>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</si>
  <si>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</si>
  <si>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</si>
  <si>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</si>
  <si>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</si>
  <si>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</si>
  <si>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</si>
  <si>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</si>
  <si>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</si>
  <si>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</si>
  <si>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</si>
  <si>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</si>
  <si>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</si>
  <si>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</si>
  <si>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</si>
  <si>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</si>
  <si>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</si>
  <si>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</si>
  <si>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</si>
  <si>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</si>
  <si>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</si>
  <si>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</si>
  <si>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</si>
  <si>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</si>
  <si>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</si>
  <si>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</si>
  <si>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</si>
  <si>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</si>
  <si>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</si>
  <si>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</si>
  <si>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</si>
  <si>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</si>
  <si>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</si>
  <si>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</si>
  <si>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</si>
  <si>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</si>
  <si>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</si>
  <si>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</si>
  <si>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</si>
  <si>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</si>
  <si>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</si>
  <si>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</si>
  <si>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</si>
  <si>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</si>
  <si>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</si>
  <si>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</si>
  <si>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</si>
  <si>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</si>
  <si>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</si>
  <si>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</si>
  <si>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</si>
  <si>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</si>
  <si>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</si>
  <si>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</si>
  <si>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</si>
  <si>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</si>
  <si>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</si>
  <si>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</si>
  <si>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</si>
  <si>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</si>
  <si>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</si>
  <si>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</si>
  <si>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</si>
  <si>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</si>
  <si>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</si>
  <si>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</si>
  <si>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</si>
  <si>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</si>
  <si>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</si>
  <si>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</si>
  <si>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</si>
  <si>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</si>
  <si>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</si>
  <si>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</si>
  <si>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</si>
  <si>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</si>
  <si>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</si>
  <si>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</si>
  <si>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</si>
  <si>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</si>
  <si>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</si>
  <si>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</si>
  <si>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</si>
  <si>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</si>
  <si>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</si>
  <si>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</si>
  <si>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</si>
  <si>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</si>
  <si>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</si>
  <si>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</si>
  <si>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</si>
  <si>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</si>
  <si>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</si>
  <si>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</si>
  <si>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</si>
  <si>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</si>
  <si>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</si>
  <si>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</si>
  <si>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</si>
  <si>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</si>
  <si>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</si>
  <si>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</si>
  <si>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</si>
  <si>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</si>
  <si>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</si>
  <si>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</si>
  <si>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</si>
  <si>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</si>
  <si>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</si>
  <si>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</si>
  <si>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</si>
  <si>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</si>
  <si>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</si>
  <si>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</si>
  <si>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</si>
  <si>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</si>
  <si>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</si>
  <si>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</si>
  <si>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</si>
  <si>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</si>
  <si>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</si>
  <si>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</si>
  <si>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</si>
  <si>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</si>
  <si>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</si>
  <si>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</si>
  <si>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</si>
  <si>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</si>
  <si>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</si>
  <si>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</si>
  <si>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</si>
  <si>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</si>
  <si>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</si>
  <si>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</si>
  <si>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</si>
  <si>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</si>
  <si>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</si>
  <si>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</si>
  <si>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</si>
  <si>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</si>
  <si>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</si>
  <si>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</si>
  <si>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</si>
  <si>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</si>
  <si>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</si>
  <si>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</si>
  <si>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</si>
  <si>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</si>
  <si>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</si>
  <si>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</si>
  <si>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</si>
  <si>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</si>
  <si>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</si>
  <si>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</si>
  <si>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</si>
  <si>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</si>
  <si>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</si>
  <si>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</si>
  <si>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</si>
  <si>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</si>
  <si>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</si>
  <si>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</si>
  <si>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</si>
  <si>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</si>
  <si>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</si>
  <si>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</si>
  <si>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</si>
  <si>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</si>
  <si>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</si>
  <si>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</si>
  <si>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</si>
  <si>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</si>
  <si>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</si>
  <si>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</si>
  <si>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</si>
  <si>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</si>
  <si>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</si>
  <si>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</si>
  <si>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</si>
  <si>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</si>
  <si>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</si>
  <si>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</si>
  <si>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</si>
  <si>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</si>
  <si>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</si>
  <si>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</si>
  <si>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</si>
  <si>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</si>
  <si>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</si>
  <si>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</si>
  <si>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</si>
  <si>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</si>
  <si>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</si>
  <si>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</si>
  <si>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</si>
  <si>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</si>
  <si>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</si>
  <si>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</si>
  <si>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</si>
  <si>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</si>
  <si>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</si>
  <si>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</si>
  <si>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</si>
  <si>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</si>
  <si>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</si>
  <si>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</si>
  <si>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</si>
  <si>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</si>
  <si>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</si>
  <si>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</si>
  <si>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</si>
  <si>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</si>
  <si>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</si>
  <si>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</si>
  <si>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</si>
  <si>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</si>
  <si>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</si>
  <si>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</si>
  <si>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</si>
  <si>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</si>
  <si>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</si>
  <si>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</si>
  <si>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</si>
  <si>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</si>
  <si>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</si>
  <si>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</si>
  <si>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</si>
  <si>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</si>
  <si>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</si>
  <si>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</si>
  <si>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</si>
  <si>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</si>
  <si>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</si>
  <si>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</si>
  <si>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</si>
  <si>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</si>
  <si>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</si>
  <si>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</si>
  <si>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</si>
  <si>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</si>
  <si>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</si>
  <si>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</si>
  <si>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</si>
  <si>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</si>
  <si>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</si>
  <si>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</si>
  <si>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</si>
  <si>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</si>
  <si>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</si>
  <si>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</si>
  <si>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</si>
  <si>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</si>
  <si>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</si>
  <si>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</si>
  <si>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</si>
  <si>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</si>
  <si>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</si>
  <si>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</si>
  <si>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</si>
  <si>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</si>
  <si>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</si>
  <si>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</si>
  <si>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</si>
  <si>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</si>
  <si>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</si>
  <si>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</si>
  <si>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</si>
  <si>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</si>
  <si>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</si>
  <si>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</si>
  <si>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</si>
  <si>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</si>
  <si>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</si>
  <si>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</si>
  <si>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</si>
  <si>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</si>
  <si>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</si>
  <si>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</si>
  <si>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</si>
  <si>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</si>
  <si>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</si>
  <si>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</si>
  <si>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</si>
  <si>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</si>
  <si>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</si>
  <si>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</si>
  <si>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</si>
  <si>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</si>
  <si>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</si>
  <si>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</si>
  <si>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</si>
  <si>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</si>
  <si>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</si>
  <si>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</si>
  <si>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</si>
  <si>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</si>
  <si>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</si>
  <si>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</si>
  <si>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</si>
  <si>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</si>
  <si>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</si>
  <si>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</si>
  <si>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</si>
  <si>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</si>
  <si>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</si>
  <si>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</si>
  <si>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</si>
  <si>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</si>
  <si>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</si>
  <si>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</si>
  <si>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</si>
  <si>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</si>
  <si>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</si>
  <si>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</si>
  <si>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</si>
  <si>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</si>
  <si>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</si>
  <si>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</si>
  <si>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</si>
  <si>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</si>
  <si>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</si>
  <si>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</si>
  <si>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</si>
  <si>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</si>
  <si>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</si>
  <si>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</si>
  <si>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</si>
  <si>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</si>
  <si>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</si>
  <si>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</si>
  <si>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</si>
  <si>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</si>
  <si>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</si>
  <si>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</si>
  <si>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</si>
  <si>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</si>
  <si>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</si>
  <si>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</si>
  <si>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</si>
  <si>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</si>
  <si>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</si>
  <si>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</si>
  <si>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</si>
  <si>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</si>
  <si>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</si>
  <si>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</si>
  <si>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</si>
  <si>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</si>
  <si>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</si>
  <si>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</si>
  <si>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</si>
  <si>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</si>
  <si>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</si>
  <si>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</si>
  <si>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</si>
  <si>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</si>
  <si>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</si>
  <si>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</si>
  <si>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</si>
  <si>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</si>
  <si>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</si>
  <si>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</si>
  <si>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</si>
  <si>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</si>
  <si>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</si>
  <si>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</si>
  <si>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</si>
  <si>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</si>
  <si>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</si>
  <si>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</si>
  <si>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</si>
  <si>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collegesurvey@collegeboard.org</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</si>
  <si>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</si>
  <si>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</si>
  <si>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</si>
  <si>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 xml:space="preserve">4. Please contact the College Board with any questions about this template: </t>
  </si>
  <si>
    <t xml:space="preserve">3. This file is unlocked and may be adjusted as needed. The mutli-select questions and dropdown questions use validations in separate tabs listed below. </t>
  </si>
  <si>
    <t>Tim</t>
  </si>
  <si>
    <t>Loomer</t>
  </si>
  <si>
    <t>Assistant VP for Research, Planning and Implementation</t>
  </si>
  <si>
    <t>955 La Paz Road</t>
  </si>
  <si>
    <t>Santa Barbara</t>
  </si>
  <si>
    <t>x6832</t>
  </si>
  <si>
    <t>(805) 565-6000</t>
  </si>
  <si>
    <t>tloomer@westmont.edu</t>
  </si>
  <si>
    <t>https://www.westmont.edu/institutional-portfolio/institutional-data</t>
  </si>
  <si>
    <t>Westmont College</t>
  </si>
  <si>
    <t>https://www.westmont.edu</t>
  </si>
  <si>
    <t>(805) 565-6200</t>
  </si>
  <si>
    <t>(800) 777-9011</t>
  </si>
  <si>
    <t>https://www.westmont.edu/admissions</t>
  </si>
  <si>
    <t>admissions@westmont.edu</t>
  </si>
  <si>
    <t>https://www.westmont.edu/admissions-aid/apply-westmont</t>
  </si>
  <si>
    <t>University of California, Santa Barbara</t>
  </si>
  <si>
    <t>Loyola Marymount University</t>
  </si>
  <si>
    <t>Kerrwood 213</t>
  </si>
  <si>
    <t>Westmont does not have an open admission policy.</t>
  </si>
  <si>
    <t>N/A</t>
  </si>
  <si>
    <t>1 year</t>
  </si>
  <si>
    <t>C-</t>
  </si>
  <si>
    <t>https://www.westmont.edu/veterans-and-military-programs</t>
  </si>
  <si>
    <t>https://www.westmont.edu/net-price-calc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</si>
</sst>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1" x14ac:knownFonts="1">
    <font>
      <sz val="12"/>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3"/>
      <color rgb="FF000000"/>
      <name val="Lucida Grande"/>
      <family val="2"/>
    </font>
    <font>
      <sz val="12"/>
      <color rgb="FF000000"/>
      <name val="Calibri"/>
      <family val="2"/>
    </font>
    <font>
      <sz val="10"/>
      <color rgb="FF000000"/>
      <name val="Arial"/>
      <family val="2"/>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rgb="FF000000"/>
      </right>
      <top/>
      <bottom style="thin">
        <color rgb="FF000000"/>
      </bottom>
      <diagonal/>
    </border>
  </borders>
  <cellStyleXfs count="6">
    <xf numFmtId="0" fontId="0" fillId="0" borderId="0"/>
    <xf numFmtId="0" fontId="3" fillId="0" borderId="1"/>
    <xf numFmtId="0" fontId="9" fillId="0" borderId="0"/>
    <xf numFmtId="9"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cellStyleXfs>
  <cellXfs count="313">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left"/>
    </xf>
    <xf numFmtId="0" fontId="2" fillId="0" borderId="0" xfId="0" applyFont="1"/>
    <xf numFmtId="0" fontId="4" fillId="0" borderId="0" xfId="0" applyFont="1"/>
    <xf numFmtId="0" fontId="0" fillId="0" borderId="0" xfId="0" applyAlignment="1">
      <alignment vertical="top" wrapText="1"/>
    </xf>
    <xf numFmtId="0" fontId="0" fillId="0" borderId="0" xfId="0" applyAlignment="1">
      <alignment vertical="top"/>
    </xf>
    <xf numFmtId="0" fontId="0" fillId="0" borderId="2" xfId="0" applyBorder="1"/>
    <xf numFmtId="0" fontId="5" fillId="0" borderId="0" xfId="0" applyFont="1"/>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horizontal="center"/>
    </xf>
    <xf numFmtId="0" fontId="0" fillId="0" borderId="0" xfId="0" applyAlignment="1">
      <alignment horizontal="center" vertical="center"/>
    </xf>
    <xf numFmtId="0" fontId="0" fillId="0" borderId="1" xfId="0" applyBorder="1"/>
    <xf numFmtId="0" fontId="0" fillId="0" borderId="1" xfId="0" applyBorder="1" applyAlignment="1">
      <alignment wrapText="1"/>
    </xf>
    <xf numFmtId="0" fontId="0" fillId="0" borderId="0" xfId="0" applyAlignment="1">
      <alignment wrapText="1"/>
    </xf>
    <xf numFmtId="0" fontId="1" fillId="0" borderId="1" xfId="0" applyFont="1" applyBorder="1" applyAlignment="1">
      <alignment horizontal="center" vertical="center" wrapText="1"/>
    </xf>
    <xf numFmtId="0" fontId="1" fillId="0" borderId="0" xfId="0" applyFont="1" applyAlignment="1">
      <alignment horizontal="right"/>
    </xf>
    <xf numFmtId="0" fontId="1" fillId="0" borderId="0" xfId="0" applyFont="1" applyAlignment="1">
      <alignment horizontal="center" vertical="center" wrapText="1"/>
    </xf>
    <xf numFmtId="0" fontId="0" fillId="0" borderId="0" xfId="0" applyAlignment="1">
      <alignment horizontal="center" vertical="center" wrapText="1"/>
    </xf>
    <xf numFmtId="0" fontId="16" fillId="0" borderId="0" xfId="0" applyFont="1" applyAlignment="1">
      <alignment vertical="center" wrapText="1"/>
    </xf>
    <xf numFmtId="0" fontId="1" fillId="0" borderId="1" xfId="0" applyFont="1" applyBorder="1" applyAlignment="1">
      <alignment horizontal="center" vertical="center"/>
    </xf>
    <xf numFmtId="0" fontId="16" fillId="0" borderId="0" xfId="0" applyFont="1"/>
    <xf numFmtId="0" fontId="16" fillId="0" borderId="0" xfId="0" applyFont="1" applyAlignment="1">
      <alignment horizontal="left" vertical="top"/>
    </xf>
    <xf numFmtId="0" fontId="0" fillId="0" borderId="1" xfId="0" applyBorder="1" applyAlignment="1" applyProtection="1">
      <alignment horizontal="center" vertical="center"/>
      <protection locked="0"/>
    </xf>
    <xf numFmtId="0" fontId="0" fillId="0" borderId="0" xfId="0" applyAlignment="1">
      <alignment horizontal="right"/>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0" fontId="5" fillId="0" borderId="0" xfId="0" applyFont="1" applyAlignment="1">
      <alignment horizontal="center"/>
    </xf>
    <xf numFmtId="0" fontId="16" fillId="0" borderId="0" xfId="0" applyFont="1" applyAlignment="1">
      <alignment vertical="center"/>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3" borderId="0" xfId="0" applyFill="1"/>
    <xf numFmtId="0" fontId="0" fillId="0" borderId="1" xfId="0" applyBorder="1" applyAlignment="1" applyProtection="1">
      <alignment vertical="top" wrapText="1"/>
      <protection locked="0"/>
    </xf>
    <xf numFmtId="1" fontId="0" fillId="0" borderId="0" xfId="0" applyNumberFormat="1" applyAlignment="1">
      <alignment horizontal="center" vertical="center"/>
    </xf>
    <xf numFmtId="0" fontId="0" fillId="0" borderId="1" xfId="0" applyBorder="1" applyAlignment="1" applyProtection="1">
      <alignment horizontal="center" vertical="center" wrapText="1"/>
      <protection locked="0"/>
    </xf>
    <xf numFmtId="0" fontId="14" fillId="0" borderId="0" xfId="0" applyFont="1"/>
    <xf numFmtId="0" fontId="36" fillId="0" borderId="1" xfId="2" applyFont="1" applyBorder="1" applyAlignment="1" applyProtection="1">
      <alignment horizontal="left" vertical="top" wrapText="1"/>
      <protection locked="0"/>
    </xf>
    <xf numFmtId="0" fontId="0" fillId="0" borderId="0" xfId="0" applyAlignment="1">
      <alignment horizontal="right" vertical="center" wrapText="1"/>
    </xf>
    <xf numFmtId="0" fontId="0" fillId="0" borderId="0" xfId="0" applyAlignment="1">
      <alignment horizontal="right" vertical="center"/>
    </xf>
    <xf numFmtId="168" fontId="0" fillId="0" borderId="1" xfId="0" applyNumberFormat="1" applyBorder="1" applyAlignment="1" applyProtection="1">
      <alignment horizontal="center" vertical="center"/>
      <protection locked="0"/>
    </xf>
    <xf numFmtId="0" fontId="10" fillId="0" borderId="0" xfId="2" applyFont="1" applyProtection="1">
      <protection locked="0"/>
    </xf>
    <xf numFmtId="0" fontId="3" fillId="0" borderId="1" xfId="1" applyAlignment="1" applyProtection="1">
      <alignment horizontal="center" vertical="center"/>
      <protection locked="0"/>
    </xf>
    <xf numFmtId="0" fontId="3" fillId="0" borderId="0" xfId="1" applyBorder="1" applyAlignment="1">
      <alignment horizontal="center" vertical="center" wrapText="1"/>
    </xf>
    <xf numFmtId="0" fontId="0" fillId="0" borderId="1" xfId="0" applyBorder="1" applyAlignment="1">
      <alignment horizontal="left" vertical="center" wrapText="1"/>
    </xf>
    <xf numFmtId="167" fontId="0" fillId="0" borderId="1" xfId="0" applyNumberFormat="1" applyBorder="1" applyAlignment="1" applyProtection="1">
      <alignment horizontal="center" vertical="center"/>
      <protection locked="0"/>
    </xf>
    <xf numFmtId="0" fontId="16" fillId="0" borderId="0" xfId="0" applyFont="1" applyProtection="1">
      <protection locked="0"/>
    </xf>
    <xf numFmtId="49" fontId="0" fillId="0" borderId="0" xfId="0" applyNumberFormat="1" applyProtection="1">
      <protection locked="0"/>
    </xf>
    <xf numFmtId="0" fontId="1" fillId="0" borderId="0" xfId="0" applyFont="1" applyProtection="1">
      <protection locked="0"/>
    </xf>
    <xf numFmtId="0" fontId="3" fillId="0" borderId="0" xfId="1" applyBorder="1" applyAlignment="1">
      <alignment horizontal="center" vertical="center"/>
    </xf>
    <xf numFmtId="0" fontId="5" fillId="0" borderId="0" xfId="0" applyFont="1" applyAlignment="1">
      <alignment horizontal="right" vertical="top" wrapText="1"/>
    </xf>
    <xf numFmtId="0" fontId="3" fillId="0" borderId="0" xfId="1" applyBorder="1" applyAlignment="1">
      <alignment horizontal="center"/>
    </xf>
    <xf numFmtId="0" fontId="3" fillId="0" borderId="0" xfId="1" applyBorder="1"/>
    <xf numFmtId="0" fontId="2" fillId="0" borderId="0" xfId="0" applyFont="1" applyProtection="1">
      <protection locked="0"/>
    </xf>
    <xf numFmtId="0" fontId="3" fillId="0" borderId="0" xfId="1" applyBorder="1" applyAlignment="1">
      <alignment horizontal="left" vertical="top" wrapText="1"/>
    </xf>
    <xf numFmtId="171" fontId="7" fillId="0" borderId="1" xfId="0" applyNumberFormat="1" applyFont="1" applyBorder="1" applyAlignment="1" applyProtection="1">
      <alignment horizontal="center" vertical="center" wrapText="1"/>
      <protection locked="0"/>
    </xf>
    <xf numFmtId="171" fontId="7" fillId="0" borderId="1" xfId="0" applyNumberFormat="1" applyFont="1" applyBorder="1" applyAlignment="1" applyProtection="1">
      <alignment horizontal="center" vertical="center"/>
      <protection locked="0"/>
    </xf>
    <xf numFmtId="171" fontId="0" fillId="0" borderId="1" xfId="0" applyNumberFormat="1" applyBorder="1" applyAlignment="1" applyProtection="1">
      <alignment horizontal="center"/>
      <protection locked="0"/>
    </xf>
    <xf numFmtId="171" fontId="0" fillId="0" borderId="1" xfId="0" applyNumberFormat="1" applyBorder="1" applyAlignment="1" applyProtection="1">
      <alignment horizontal="center" vertical="center"/>
      <protection locked="0"/>
    </xf>
    <xf numFmtId="171" fontId="8" fillId="0" borderId="1" xfId="0" applyNumberFormat="1" applyFont="1" applyBorder="1" applyAlignment="1" applyProtection="1">
      <alignment horizontal="center" vertical="center"/>
      <protection locked="0"/>
    </xf>
    <xf numFmtId="10" fontId="0" fillId="0" borderId="0" xfId="3"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8" fillId="0" borderId="1" xfId="0" applyFont="1" applyBorder="1" applyAlignment="1" applyProtection="1">
      <alignment horizontal="center" vertical="center"/>
      <protection locked="0" hidden="1"/>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0" applyNumberFormat="1" applyBorder="1" applyAlignment="1" applyProtection="1">
      <alignment horizontal="center"/>
      <protection locked="0" hidden="1"/>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28" fillId="0" borderId="0" xfId="0" applyFont="1" applyAlignment="1">
      <alignment horizontal="center" vertical="top"/>
    </xf>
    <xf numFmtId="171" fontId="0" fillId="0" borderId="0" xfId="0" applyNumberFormat="1" applyAlignment="1">
      <alignment horizontal="center" vertical="center" wrapText="1"/>
    </xf>
    <xf numFmtId="0" fontId="16" fillId="0" borderId="0" xfId="0" applyFont="1" applyAlignment="1">
      <alignment horizontal="right" vertical="top"/>
    </xf>
    <xf numFmtId="171" fontId="0" fillId="0" borderId="0" xfId="0" applyNumberFormat="1" applyAlignment="1">
      <alignment horizontal="center" vertical="center"/>
    </xf>
    <xf numFmtId="0" fontId="0" fillId="0" borderId="0" xfId="0" applyAlignment="1">
      <alignment horizontal="right" vertical="top"/>
    </xf>
    <xf numFmtId="0" fontId="16" fillId="0" borderId="1" xfId="0" applyFont="1" applyBorder="1" applyAlignment="1">
      <alignment horizontal="right" vertical="top"/>
    </xf>
    <xf numFmtId="0" fontId="0" fillId="0" borderId="1" xfId="0" applyBorder="1" applyAlignment="1">
      <alignment horizontal="right"/>
    </xf>
    <xf numFmtId="0" fontId="5" fillId="0" borderId="0" xfId="0" applyFont="1" applyAlignment="1">
      <alignment horizontal="right"/>
    </xf>
    <xf numFmtId="0" fontId="34" fillId="0" borderId="0" xfId="0" applyFont="1"/>
    <xf numFmtId="0" fontId="8" fillId="0" borderId="1" xfId="0" applyFont="1" applyBorder="1" applyAlignment="1">
      <alignment horizontal="center" vertical="center" wrapText="1"/>
    </xf>
    <xf numFmtId="171" fontId="0" fillId="0" borderId="0" xfId="0" applyNumberFormat="1" applyAlignment="1">
      <alignment horizontal="center"/>
    </xf>
    <xf numFmtId="0" fontId="57" fillId="0" borderId="0" xfId="0" applyFont="1" applyAlignment="1">
      <alignment horizontal="left" indent="1"/>
    </xf>
    <xf numFmtId="0" fontId="5" fillId="0" borderId="0" xfId="0" applyFont="1" applyAlignment="1">
      <alignment horizontal="left"/>
    </xf>
    <xf numFmtId="0" fontId="0" fillId="0" borderId="0" xfId="0" applyAlignment="1">
      <alignment horizontal="left" vertical="center" indent="4"/>
    </xf>
    <xf numFmtId="0" fontId="0" fillId="0" borderId="0" xfId="0" applyAlignment="1">
      <alignment horizontal="left" indent="4"/>
    </xf>
    <xf numFmtId="0" fontId="1" fillId="0" borderId="0" xfId="0" applyFont="1" applyAlignment="1">
      <alignment horizontal="left" wrapText="1"/>
    </xf>
    <xf numFmtId="0" fontId="0" fillId="0" borderId="2" xfId="0" applyBorder="1" applyAlignment="1">
      <alignment horizontal="right" vertical="center" wrapText="1"/>
    </xf>
    <xf numFmtId="0" fontId="1" fillId="0" borderId="6" xfId="0" applyFont="1" applyBorder="1" applyAlignment="1">
      <alignment horizontal="center" vertical="center" wrapText="1"/>
    </xf>
    <xf numFmtId="0" fontId="0" fillId="0" borderId="2" xfId="0" applyBorder="1" applyAlignment="1">
      <alignment horizontal="right" vertical="center"/>
    </xf>
    <xf numFmtId="0" fontId="5" fillId="0" borderId="2" xfId="0" applyFont="1" applyBorder="1" applyAlignment="1">
      <alignment horizontal="right"/>
    </xf>
    <xf numFmtId="9" fontId="0" fillId="4" borderId="6" xfId="3" applyFont="1" applyFill="1" applyBorder="1" applyAlignment="1" applyProtection="1">
      <alignment horizontal="center" vertical="center"/>
    </xf>
    <xf numFmtId="9" fontId="0" fillId="4" borderId="1" xfId="3" applyFont="1" applyFill="1" applyBorder="1" applyAlignment="1" applyProtection="1">
      <alignment horizontal="center" vertical="center"/>
    </xf>
    <xf numFmtId="49" fontId="0" fillId="0" borderId="2" xfId="0" applyNumberFormat="1" applyBorder="1" applyAlignment="1">
      <alignment horizontal="right" vertical="center"/>
    </xf>
    <xf numFmtId="49" fontId="5" fillId="0" borderId="2" xfId="0" applyNumberFormat="1" applyFont="1" applyBorder="1" applyAlignment="1">
      <alignment horizontal="right"/>
    </xf>
    <xf numFmtId="0" fontId="1" fillId="0" borderId="1" xfId="0" applyFont="1" applyBorder="1" applyAlignment="1">
      <alignment horizontal="center"/>
    </xf>
    <xf numFmtId="9" fontId="0" fillId="4" borderId="1" xfId="0" applyNumberFormat="1" applyFill="1" applyBorder="1" applyAlignment="1">
      <alignment horizontal="center" vertical="center"/>
    </xf>
    <xf numFmtId="0" fontId="1" fillId="0" borderId="2" xfId="0" applyFont="1" applyBorder="1" applyAlignment="1">
      <alignment horizontal="right"/>
    </xf>
    <xf numFmtId="0" fontId="1" fillId="0" borderId="6" xfId="0" applyFont="1" applyBorder="1" applyAlignment="1">
      <alignment horizontal="center"/>
    </xf>
    <xf numFmtId="0" fontId="16" fillId="0" borderId="0" xfId="0" applyFont="1" applyAlignment="1">
      <alignment horizontal="right" vertical="center" wrapText="1"/>
    </xf>
    <xf numFmtId="165" fontId="0" fillId="4" borderId="1" xfId="0" applyNumberFormat="1" applyFill="1" applyBorder="1" applyAlignment="1" applyProtection="1">
      <alignment horizontal="center"/>
      <protection hidden="1"/>
    </xf>
    <xf numFmtId="0" fontId="5" fillId="0" borderId="0" xfId="0" applyFont="1" applyAlignment="1">
      <alignment wrapText="1"/>
    </xf>
    <xf numFmtId="0" fontId="0" fillId="0" borderId="0" xfId="0" applyAlignment="1">
      <alignment horizontal="left" indent="3"/>
    </xf>
    <xf numFmtId="0" fontId="0" fillId="0" borderId="0" xfId="0" applyAlignment="1">
      <alignment horizontal="left" vertical="top" wrapText="1" indent="3"/>
    </xf>
    <xf numFmtId="0" fontId="0" fillId="0" borderId="0" xfId="0" applyAlignment="1">
      <alignment horizontal="left" wrapText="1" indent="3"/>
    </xf>
    <xf numFmtId="0" fontId="37" fillId="0" borderId="0" xfId="0" applyFont="1"/>
    <xf numFmtId="0" fontId="5" fillId="0" borderId="0" xfId="0" applyFont="1" applyAlignment="1">
      <alignment horizontal="left" indent="3"/>
    </xf>
    <xf numFmtId="0" fontId="5" fillId="0" borderId="0" xfId="0" applyFont="1" applyAlignment="1">
      <alignment horizontal="left" indent="4"/>
    </xf>
    <xf numFmtId="0" fontId="0" fillId="0" borderId="0" xfId="0" applyAlignment="1">
      <alignment horizontal="left" indent="12"/>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39" fillId="0" borderId="0" xfId="0" applyFont="1" applyAlignment="1">
      <alignment vertical="center" wrapText="1"/>
    </xf>
    <xf numFmtId="0" fontId="39" fillId="0" borderId="0" xfId="0" applyFont="1"/>
    <xf numFmtId="0" fontId="0" fillId="4" borderId="1" xfId="0" applyFill="1" applyBorder="1" applyAlignment="1">
      <alignment horizontal="center"/>
    </xf>
    <xf numFmtId="0" fontId="0" fillId="0" borderId="6" xfId="0" applyBorder="1" applyProtection="1">
      <protection locked="0"/>
    </xf>
    <xf numFmtId="0" fontId="0" fillId="0" borderId="0" xfId="0" applyAlignment="1">
      <alignment horizontal="right" wrapText="1"/>
    </xf>
    <xf numFmtId="0" fontId="5" fillId="0" borderId="0" xfId="0" applyFont="1" applyAlignment="1">
      <alignment horizontal="left" vertical="top"/>
    </xf>
    <xf numFmtId="165" fontId="0" fillId="0" borderId="1" xfId="0" applyNumberFormat="1" applyBorder="1" applyAlignment="1" applyProtection="1">
      <alignment horizontal="center" vertical="center"/>
      <protection locked="0"/>
    </xf>
    <xf numFmtId="167" fontId="0" fillId="0" borderId="0" xfId="0" applyNumberFormat="1"/>
    <xf numFmtId="0" fontId="0" fillId="3" borderId="0" xfId="0" applyFill="1" applyAlignment="1">
      <alignment horizontal="center" vertical="center"/>
    </xf>
    <xf numFmtId="168" fontId="0" fillId="0" borderId="0" xfId="0" applyNumberFormat="1" applyAlignment="1">
      <alignment vertical="top" wrapText="1"/>
    </xf>
    <xf numFmtId="0" fontId="1" fillId="3" borderId="0" xfId="0" applyFont="1" applyFill="1"/>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0" fontId="0" fillId="0" borderId="1" xfId="0" applyBorder="1" applyAlignment="1">
      <alignment horizontal="center" vertical="center" wrapText="1"/>
    </xf>
    <xf numFmtId="0" fontId="3" fillId="0" borderId="1" xfId="1" applyAlignment="1" applyProtection="1">
      <alignment horizontal="center" vertical="center" wrapText="1"/>
      <protection locked="0"/>
    </xf>
    <xf numFmtId="166" fontId="0" fillId="5" borderId="1" xfId="0" applyNumberFormat="1" applyFill="1" applyBorder="1" applyAlignment="1">
      <alignment horizontal="center" vertical="center"/>
    </xf>
    <xf numFmtId="49" fontId="0" fillId="0" borderId="1" xfId="0" applyNumberFormat="1" applyBorder="1" applyAlignment="1" applyProtection="1">
      <alignment horizontal="left" vertical="top" wrapText="1"/>
      <protection locked="0"/>
    </xf>
    <xf numFmtId="0" fontId="28" fillId="0" borderId="0" xfId="0" applyFont="1" applyAlignment="1">
      <alignment vertical="top" wrapText="1"/>
    </xf>
    <xf numFmtId="0" fontId="16" fillId="0" borderId="0" xfId="0" applyFont="1" applyAlignment="1">
      <alignment vertical="top"/>
    </xf>
    <xf numFmtId="0" fontId="49" fillId="0" borderId="0" xfId="0" applyFont="1" applyAlignment="1">
      <alignment vertical="top" wrapText="1"/>
    </xf>
    <xf numFmtId="0" fontId="1" fillId="0" borderId="1" xfId="0" applyFont="1" applyBorder="1" applyAlignment="1">
      <alignment horizontal="left" indent="3"/>
    </xf>
    <xf numFmtId="0" fontId="0" fillId="0" borderId="1" xfId="0" applyBorder="1" applyAlignment="1">
      <alignment horizontal="left" wrapText="1" indent="3"/>
    </xf>
    <xf numFmtId="0" fontId="1" fillId="3" borderId="1" xfId="0" applyFont="1" applyFill="1" applyBorder="1" applyAlignment="1">
      <alignment horizontal="right" wrapText="1"/>
    </xf>
    <xf numFmtId="0" fontId="1" fillId="3" borderId="1" xfId="0" applyFont="1" applyFill="1" applyBorder="1" applyAlignment="1">
      <alignment horizontal="right"/>
    </xf>
    <xf numFmtId="0" fontId="0" fillId="0" borderId="3"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9" fontId="0" fillId="0" borderId="0" xfId="0" applyNumberFormat="1" applyAlignment="1">
      <alignment horizontal="center" vertical="center"/>
    </xf>
    <xf numFmtId="168" fontId="0" fillId="0" borderId="0" xfId="0" applyNumberFormat="1" applyAlignment="1">
      <alignment horizontal="center" vertical="center"/>
    </xf>
    <xf numFmtId="0" fontId="48" fillId="0" borderId="0" xfId="0" applyFont="1" applyAlignment="1">
      <alignment horizontal="right"/>
    </xf>
    <xf numFmtId="0" fontId="50" fillId="0" borderId="0" xfId="0" applyFont="1"/>
    <xf numFmtId="166" fontId="0" fillId="0" borderId="1" xfId="4" applyNumberFormat="1" applyFont="1" applyBorder="1" applyAlignment="1" applyProtection="1">
      <alignment horizontal="center" vertical="center"/>
      <protection locked="0"/>
    </xf>
    <xf numFmtId="166" fontId="1" fillId="3" borderId="1" xfId="4" applyNumberFormat="1" applyFont="1" applyFill="1" applyBorder="1" applyAlignment="1" applyProtection="1">
      <alignment horizontal="center" vertical="center"/>
    </xf>
    <xf numFmtId="166" fontId="1" fillId="3" borderId="1" xfId="0" applyNumberFormat="1" applyFont="1" applyFill="1" applyBorder="1" applyAlignment="1">
      <alignment horizontal="center" vertical="center"/>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0" fontId="4" fillId="0" borderId="0" xfId="0" applyFont="1" applyAlignment="1">
      <alignment vertical="center"/>
    </xf>
    <xf numFmtId="49" fontId="1" fillId="0" borderId="0" xfId="0" applyNumberFormat="1" applyFont="1" applyAlignment="1">
      <alignment horizontal="right"/>
    </xf>
    <xf numFmtId="0" fontId="48" fillId="0" borderId="10" xfId="0" applyFont="1" applyBorder="1" applyAlignment="1">
      <alignment horizontal="right"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6" fillId="0" borderId="1" xfId="0" applyFont="1" applyBorder="1" applyAlignment="1">
      <alignment vertical="center" wrapText="1"/>
    </xf>
    <xf numFmtId="0" fontId="28" fillId="0" borderId="1" xfId="0" applyFont="1" applyBorder="1" applyAlignment="1">
      <alignment horizontal="center" vertical="center" wrapText="1"/>
    </xf>
    <xf numFmtId="0" fontId="30" fillId="0" borderId="1" xfId="0" applyFont="1" applyBorder="1" applyAlignment="1">
      <alignment vertical="center" wrapText="1"/>
    </xf>
    <xf numFmtId="172" fontId="0" fillId="0" borderId="1" xfId="3" applyNumberFormat="1" applyFont="1" applyBorder="1" applyAlignment="1" applyProtection="1">
      <alignment horizontal="center" vertical="center"/>
      <protection locked="0"/>
    </xf>
    <xf numFmtId="0" fontId="28" fillId="0" borderId="0" xfId="0" applyFont="1" applyAlignment="1">
      <alignment horizontal="justify" vertical="center" wrapText="1"/>
    </xf>
    <xf numFmtId="0" fontId="16" fillId="0" borderId="0" xfId="0" applyFont="1" applyAlignment="1">
      <alignment horizontal="justify" vertical="center" wrapText="1"/>
    </xf>
    <xf numFmtId="0" fontId="16" fillId="0" borderId="0" xfId="0" applyFont="1" applyAlignment="1">
      <alignment horizontal="left" vertical="center" wrapText="1"/>
    </xf>
    <xf numFmtId="0" fontId="0" fillId="0" borderId="0" xfId="0" applyAlignment="1">
      <alignment vertical="center" wrapText="1"/>
    </xf>
    <xf numFmtId="0" fontId="56" fillId="0" borderId="0" xfId="0" applyFont="1" applyAlignment="1">
      <alignment vertical="center" wrapText="1"/>
    </xf>
    <xf numFmtId="171" fontId="0" fillId="4" borderId="1" xfId="0" applyNumberFormat="1" applyFill="1" applyBorder="1" applyAlignment="1">
      <alignment horizontal="center" vertical="center"/>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164" fontId="0" fillId="0" borderId="0" xfId="0" applyNumberFormat="1"/>
    <xf numFmtId="0" fontId="0" fillId="0" borderId="1"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wrapText="1"/>
    </xf>
    <xf numFmtId="49" fontId="0" fillId="0" borderId="0" xfId="0" applyNumberFormat="1" applyAlignment="1">
      <alignment horizontal="right"/>
    </xf>
    <xf numFmtId="49" fontId="0" fillId="0" borderId="0" xfId="0" applyNumberFormat="1"/>
    <xf numFmtId="0" fontId="20" fillId="0" borderId="0" xfId="0" applyFont="1" applyAlignment="1">
      <alignment vertical="center"/>
    </xf>
    <xf numFmtId="0" fontId="22" fillId="5" borderId="4" xfId="0" applyFont="1" applyFill="1" applyBorder="1"/>
    <xf numFmtId="0" fontId="7" fillId="0" borderId="1" xfId="0" applyFont="1" applyBorder="1" applyAlignment="1">
      <alignment horizontal="left" vertical="center" wrapText="1" indent="2"/>
    </xf>
    <xf numFmtId="0" fontId="21" fillId="3" borderId="1" xfId="0" applyFont="1" applyFill="1" applyBorder="1" applyAlignment="1">
      <alignment horizontal="right" vertical="center" wrapText="1"/>
    </xf>
    <xf numFmtId="171" fontId="1" fillId="3" borderId="1" xfId="0" applyNumberFormat="1" applyFont="1" applyFill="1" applyBorder="1" applyAlignment="1">
      <alignment horizontal="center" vertical="center"/>
    </xf>
    <xf numFmtId="171" fontId="1" fillId="0" borderId="1" xfId="0" applyNumberFormat="1" applyFont="1" applyBorder="1" applyAlignment="1">
      <alignment horizontal="center" vertical="center"/>
    </xf>
    <xf numFmtId="171" fontId="1" fillId="0" borderId="0" xfId="0" applyNumberFormat="1" applyFont="1" applyAlignment="1">
      <alignment horizontal="center" vertical="center"/>
    </xf>
    <xf numFmtId="0" fontId="21" fillId="0" borderId="0" xfId="0" applyFont="1" applyAlignment="1">
      <alignment horizontal="right" vertical="center" wrapText="1"/>
    </xf>
    <xf numFmtId="0" fontId="22" fillId="5" borderId="9" xfId="0" applyFont="1" applyFill="1" applyBorder="1" applyAlignment="1">
      <alignment vertical="center" wrapText="1"/>
    </xf>
    <xf numFmtId="0" fontId="21" fillId="0" borderId="0" xfId="0" applyFont="1" applyAlignment="1">
      <alignment vertical="center" wrapText="1"/>
    </xf>
    <xf numFmtId="0" fontId="7" fillId="0" borderId="0" xfId="0" applyFont="1" applyAlignment="1">
      <alignment horizontal="center" vertical="center" wrapText="1"/>
    </xf>
    <xf numFmtId="171" fontId="7" fillId="4" borderId="1" xfId="0" applyNumberFormat="1" applyFont="1" applyFill="1" applyBorder="1" applyAlignment="1">
      <alignment horizontal="center" vertical="center" wrapText="1"/>
    </xf>
    <xf numFmtId="0" fontId="7" fillId="0" borderId="0" xfId="0" applyFont="1" applyAlignment="1">
      <alignment vertical="center"/>
    </xf>
    <xf numFmtId="0" fontId="21" fillId="0" borderId="0" xfId="0" applyFont="1" applyAlignment="1">
      <alignment horizontal="left" vertical="center" wrapText="1" indent="19"/>
    </xf>
    <xf numFmtId="0" fontId="21" fillId="0" borderId="0" xfId="0" applyFont="1" applyAlignment="1">
      <alignment horizontal="center" vertical="center" wrapText="1"/>
    </xf>
    <xf numFmtId="0" fontId="7" fillId="0" borderId="0" xfId="0" applyFont="1" applyAlignment="1">
      <alignment horizontal="right" vertical="center" indent="4"/>
    </xf>
    <xf numFmtId="0" fontId="7" fillId="0" borderId="0" xfId="0" applyFont="1" applyAlignment="1">
      <alignment horizontal="right" vertical="center" wrapText="1" indent="19"/>
    </xf>
    <xf numFmtId="1" fontId="7" fillId="0" borderId="0" xfId="0" applyNumberFormat="1" applyFont="1" applyAlignment="1">
      <alignment horizontal="right" vertical="center" wrapText="1"/>
    </xf>
    <xf numFmtId="0" fontId="7" fillId="0" borderId="0" xfId="0" applyFont="1" applyAlignment="1">
      <alignment horizontal="left" vertical="center" wrapText="1" indent="19"/>
    </xf>
    <xf numFmtId="0" fontId="7" fillId="0" borderId="0" xfId="0" applyFont="1" applyAlignment="1">
      <alignment horizontal="right" vertical="center" wrapText="1"/>
    </xf>
    <xf numFmtId="1" fontId="7" fillId="0" borderId="0" xfId="0" applyNumberFormat="1" applyFont="1" applyAlignment="1">
      <alignment horizontal="center" vertical="center" wrapText="1"/>
    </xf>
    <xf numFmtId="0" fontId="27" fillId="0" borderId="0" xfId="0" applyFont="1" applyAlignment="1">
      <alignment vertical="center" wrapText="1"/>
    </xf>
    <xf numFmtId="171" fontId="0" fillId="3" borderId="1" xfId="0" applyNumberFormat="1" applyFill="1" applyBorder="1" applyAlignment="1">
      <alignment horizontal="center" vertical="center"/>
    </xf>
    <xf numFmtId="0" fontId="1" fillId="0" borderId="0" xfId="0" applyFont="1" applyAlignment="1">
      <alignment horizontal="right" vertical="top" wrapText="1"/>
    </xf>
    <xf numFmtId="0" fontId="22" fillId="5" borderId="1" xfId="0" applyFont="1" applyFill="1" applyBorder="1" applyAlignment="1">
      <alignment horizontal="center" vertical="center"/>
    </xf>
    <xf numFmtId="9" fontId="0" fillId="3" borderId="1" xfId="3" applyFont="1" applyFill="1" applyBorder="1" applyAlignment="1" applyProtection="1">
      <alignment horizontal="center" vertical="center"/>
    </xf>
    <xf numFmtId="171" fontId="8" fillId="3" borderId="1" xfId="0" applyNumberFormat="1" applyFont="1" applyFill="1" applyBorder="1" applyAlignment="1">
      <alignment horizontal="center" vertical="center"/>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1" fillId="0" borderId="0" xfId="0" applyFont="1" applyAlignment="1">
      <alignment horizontal="left" vertical="top" wrapText="1"/>
    </xf>
    <xf numFmtId="0" fontId="3" fillId="0" borderId="1" xfId="1" applyProtection="1">
      <protection locked="0"/>
    </xf>
    <xf numFmtId="3" fontId="0" fillId="0" borderId="0" xfId="0" applyNumberFormat="1" applyAlignment="1" applyProtection="1">
      <alignment horizontal="center"/>
      <protection locked="0"/>
    </xf>
    <xf numFmtId="0" fontId="0" fillId="0" borderId="1" xfId="0" applyBorder="1" applyAlignment="1" applyProtection="1">
      <alignment horizontal="left" vertical="center" wrapText="1"/>
      <protection locked="0"/>
    </xf>
    <xf numFmtId="170" fontId="0" fillId="0" borderId="1" xfId="0" applyNumberFormat="1" applyBorder="1" applyAlignment="1" applyProtection="1">
      <alignment horizontal="left" vertical="center" wrapText="1"/>
      <protection locked="0"/>
    </xf>
    <xf numFmtId="169" fontId="0" fillId="0" borderId="1" xfId="0" applyNumberFormat="1" applyBorder="1" applyAlignment="1" applyProtection="1">
      <alignment horizontal="left" vertical="center" wrapText="1"/>
      <protection locked="0"/>
    </xf>
    <xf numFmtId="1" fontId="0" fillId="0" borderId="1" xfId="0" applyNumberFormat="1" applyBorder="1" applyAlignment="1" applyProtection="1">
      <alignment horizontal="left" vertical="center" wrapText="1"/>
      <protection locked="0"/>
    </xf>
    <xf numFmtId="0" fontId="3" fillId="0" borderId="1" xfId="1" applyAlignment="1" applyProtection="1">
      <alignment horizontal="left" vertical="center"/>
      <protection locked="0"/>
    </xf>
    <xf numFmtId="0" fontId="3" fillId="0" borderId="1" xfId="1"/>
    <xf numFmtId="0" fontId="3" fillId="0" borderId="1" xfId="1" applyAlignment="1" applyProtection="1">
      <alignment horizontal="left"/>
      <protection locked="0"/>
    </xf>
    <xf numFmtId="0" fontId="0" fillId="0" borderId="1" xfId="0" applyBorder="1" applyAlignment="1" applyProtection="1">
      <alignment horizontal="left"/>
      <protection locked="0"/>
    </xf>
    <xf numFmtId="49" fontId="3" fillId="0" borderId="1" xfId="1" applyNumberFormat="1" applyAlignment="1" applyProtection="1">
      <alignment horizontal="left" vertical="center" wrapText="1"/>
      <protection locked="0"/>
    </xf>
    <xf numFmtId="169" fontId="0" fillId="0" borderId="1" xfId="0" applyNumberFormat="1" applyBorder="1" applyAlignment="1" applyProtection="1">
      <alignment horizontal="left" vertical="center"/>
      <protection locked="0"/>
    </xf>
    <xf numFmtId="49" fontId="13" fillId="0" borderId="1" xfId="0" applyNumberFormat="1" applyFont="1" applyBorder="1" applyAlignment="1" applyProtection="1">
      <alignment horizontal="left"/>
      <protection locked="0"/>
    </xf>
    <xf numFmtId="0" fontId="14" fillId="0" borderId="1" xfId="0" applyFont="1" applyBorder="1" applyAlignment="1" applyProtection="1">
      <alignment horizontal="left"/>
      <protection locked="0"/>
    </xf>
    <xf numFmtId="0" fontId="60" fillId="0" borderId="12" xfId="0" applyFont="1" applyBorder="1" applyAlignment="1">
      <alignment horizontal="center" vertical="center"/>
    </xf>
    <xf numFmtId="49" fontId="0" fillId="0" borderId="1" xfId="0" applyNumberFormat="1" applyBorder="1" applyAlignment="1" applyProtection="1">
      <alignment horizontal="center" vertical="center"/>
      <protection locked="0"/>
    </xf>
    <xf numFmtId="0" fontId="0" fillId="0" borderId="0" xfId="0" applyAlignment="1">
      <alignment horizontal="left"/>
    </xf>
    <xf numFmtId="0" fontId="2" fillId="2" borderId="0" xfId="0" applyFont="1" applyFill="1" applyAlignment="1">
      <alignment horizontal="center"/>
    </xf>
    <xf numFmtId="0" fontId="0" fillId="0" borderId="2" xfId="0" applyBorder="1" applyAlignment="1">
      <alignment horizontal="left"/>
    </xf>
    <xf numFmtId="0" fontId="4" fillId="4"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vertical="top"/>
    </xf>
    <xf numFmtId="0" fontId="0" fillId="0" borderId="2" xfId="0" applyBorder="1" applyAlignment="1">
      <alignment horizontal="left" vertical="top"/>
    </xf>
    <xf numFmtId="0" fontId="8" fillId="0" borderId="0" xfId="0" applyFont="1" applyAlignment="1">
      <alignment horizontal="left"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23" fillId="0" borderId="0" xfId="2" applyFont="1" applyAlignment="1">
      <alignment horizontal="left" vertical="center" wrapText="1"/>
    </xf>
    <xf numFmtId="0" fontId="33" fillId="0" borderId="0" xfId="2" applyFont="1" applyAlignment="1">
      <alignment horizontal="left" vertical="center" wrapText="1"/>
    </xf>
    <xf numFmtId="0" fontId="21" fillId="0" borderId="0" xfId="0" applyFont="1" applyAlignment="1">
      <alignment horizontal="left" vertical="center" wrapText="1" indent="18"/>
    </xf>
    <xf numFmtId="0" fontId="23" fillId="0" borderId="0" xfId="2" applyFont="1" applyAlignment="1">
      <alignment horizontal="left" vertical="top" wrapText="1"/>
    </xf>
    <xf numFmtId="0" fontId="4" fillId="2" borderId="0" xfId="0" applyFont="1" applyFill="1" applyAlignment="1">
      <alignment horizontal="center"/>
    </xf>
    <xf numFmtId="0" fontId="18" fillId="0" borderId="0" xfId="1" applyFont="1" applyBorder="1" applyProtection="1">
      <protection locked="0"/>
    </xf>
    <xf numFmtId="0" fontId="22" fillId="5" borderId="7" xfId="0" applyFont="1" applyFill="1" applyBorder="1" applyAlignment="1">
      <alignment horizontal="center" vertical="center" wrapText="1"/>
    </xf>
    <xf numFmtId="0" fontId="22" fillId="5" borderId="8" xfId="0" applyFont="1" applyFill="1" applyBorder="1" applyAlignment="1">
      <alignment horizontal="center" vertical="center" wrapText="1"/>
    </xf>
    <xf numFmtId="0" fontId="22" fillId="5" borderId="5" xfId="0" applyFont="1" applyFill="1" applyBorder="1" applyAlignment="1">
      <alignment horizontal="center"/>
    </xf>
    <xf numFmtId="0" fontId="22" fillId="5" borderId="6" xfId="0" applyFont="1" applyFill="1" applyBorder="1" applyAlignment="1">
      <alignment horizontal="center"/>
    </xf>
    <xf numFmtId="0" fontId="1" fillId="3" borderId="4" xfId="0" applyFont="1" applyFill="1" applyBorder="1" applyAlignment="1">
      <alignment horizontal="center" vertical="center"/>
    </xf>
    <xf numFmtId="0" fontId="1" fillId="3" borderId="6" xfId="0" applyFont="1" applyFill="1" applyBorder="1" applyAlignment="1">
      <alignment horizontal="center" vertical="center"/>
    </xf>
    <xf numFmtId="0" fontId="7" fillId="0" borderId="0" xfId="0" applyFont="1" applyAlignment="1">
      <alignment horizontal="left" vertical="top" wrapText="1"/>
    </xf>
    <xf numFmtId="0" fontId="17" fillId="0" borderId="0" xfId="0" applyFont="1" applyAlignment="1">
      <alignment horizontal="center" vertical="top" wrapText="1"/>
    </xf>
    <xf numFmtId="0" fontId="16" fillId="0" borderId="0" xfId="0" applyFont="1" applyAlignment="1">
      <alignment horizontal="left" vertical="top" wrapText="1"/>
    </xf>
    <xf numFmtId="0" fontId="3" fillId="0" borderId="0" xfId="1" applyBorder="1" applyAlignment="1" applyProtection="1">
      <alignment horizontal="left" vertical="top" wrapText="1"/>
      <protection locked="0"/>
    </xf>
    <xf numFmtId="0" fontId="28" fillId="0" borderId="0" xfId="0" applyFont="1" applyAlignment="1">
      <alignment horizontal="left" vertical="top" wrapText="1"/>
    </xf>
    <xf numFmtId="0" fontId="5" fillId="0" borderId="0" xfId="0" applyFont="1" applyAlignment="1">
      <alignment horizontal="left" vertical="top" wrapText="1"/>
    </xf>
    <xf numFmtId="0" fontId="5" fillId="0" borderId="7" xfId="0" applyFont="1" applyBorder="1" applyAlignment="1">
      <alignment horizontal="left" vertical="top" wrapText="1"/>
    </xf>
    <xf numFmtId="0" fontId="0" fillId="0" borderId="1" xfId="0" applyBorder="1" applyAlignment="1">
      <alignment horizontal="left" vertical="top" wrapText="1"/>
    </xf>
    <xf numFmtId="0" fontId="12" fillId="5" borderId="7" xfId="0" applyFont="1" applyFill="1" applyBorder="1" applyAlignment="1">
      <alignment horizontal="center"/>
    </xf>
    <xf numFmtId="0" fontId="0" fillId="0" borderId="1" xfId="0" applyBorder="1" applyAlignment="1">
      <alignment horizontal="left" vertical="center" wrapText="1"/>
    </xf>
    <xf numFmtId="0" fontId="1" fillId="0" borderId="1" xfId="0" applyFont="1" applyBorder="1" applyAlignment="1">
      <alignment horizontal="right" vertical="center" wrapText="1"/>
    </xf>
    <xf numFmtId="0" fontId="15" fillId="0" borderId="1" xfId="0" applyFont="1" applyBorder="1" applyAlignment="1">
      <alignment horizontal="left" vertical="top" wrapText="1"/>
    </xf>
    <xf numFmtId="0" fontId="15" fillId="0" borderId="4" xfId="0" applyFont="1" applyBorder="1" applyAlignment="1">
      <alignment horizontal="left" vertical="top" wrapText="1"/>
    </xf>
    <xf numFmtId="0" fontId="8" fillId="0" borderId="1" xfId="0" applyFont="1" applyBorder="1" applyAlignment="1">
      <alignment horizontal="left" vertical="top" wrapText="1"/>
    </xf>
    <xf numFmtId="0" fontId="8" fillId="0" borderId="4" xfId="0" applyFont="1" applyBorder="1" applyAlignment="1">
      <alignment horizontal="left" vertical="top" wrapText="1"/>
    </xf>
    <xf numFmtId="1" fontId="7" fillId="0" borderId="0" xfId="0" applyNumberFormat="1" applyFont="1" applyAlignment="1">
      <alignment horizontal="right" vertical="center" wrapText="1"/>
    </xf>
    <xf numFmtId="1" fontId="7" fillId="0" borderId="11" xfId="0" applyNumberFormat="1" applyFont="1" applyBorder="1" applyAlignment="1">
      <alignment horizontal="right" vertical="center" wrapText="1"/>
    </xf>
    <xf numFmtId="0" fontId="32" fillId="0" borderId="1" xfId="0" applyFont="1" applyBorder="1" applyAlignment="1">
      <alignment horizontal="left" vertical="top" wrapText="1"/>
    </xf>
    <xf numFmtId="0" fontId="1" fillId="0" borderId="0" xfId="0" applyFont="1" applyAlignment="1">
      <alignment horizontal="center" vertical="top" wrapText="1"/>
    </xf>
    <xf numFmtId="0" fontId="1" fillId="0" borderId="1" xfId="0" applyFont="1" applyBorder="1" applyAlignment="1">
      <alignment horizontal="right" vertical="top" wrapText="1"/>
    </xf>
    <xf numFmtId="0" fontId="16" fillId="0" borderId="0" xfId="0" applyFont="1" applyAlignment="1">
      <alignment horizontal="left" vertical="center" wrapText="1" indent="4"/>
    </xf>
    <xf numFmtId="0" fontId="0" fillId="0" borderId="0" xfId="0" applyAlignment="1">
      <alignment horizontal="left" vertical="top" wrapText="1" indent="4"/>
    </xf>
    <xf numFmtId="0" fontId="35" fillId="0" borderId="0" xfId="0" applyFont="1" applyAlignment="1">
      <alignment horizontal="left" vertical="top" wrapText="1"/>
    </xf>
    <xf numFmtId="0" fontId="16" fillId="0" borderId="0" xfId="0" applyFont="1" applyAlignment="1">
      <alignment vertical="top" wrapText="1"/>
    </xf>
    <xf numFmtId="0" fontId="0" fillId="0" borderId="0" xfId="0" applyAlignment="1">
      <alignment horizontal="left" vertical="center" indent="4"/>
    </xf>
    <xf numFmtId="0" fontId="5" fillId="0" borderId="0" xfId="0" applyFont="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xf>
    <xf numFmtId="0" fontId="16" fillId="0" borderId="0" xfId="0" applyFont="1" applyAlignment="1">
      <alignment horizontal="left" vertical="top" wrapText="1" indent="4"/>
    </xf>
    <xf numFmtId="0" fontId="5" fillId="0" borderId="0" xfId="0" applyFont="1" applyAlignment="1">
      <alignment horizontal="center" vertical="center" wrapText="1"/>
    </xf>
    <xf numFmtId="0" fontId="0" fillId="0" borderId="0" xfId="0" applyAlignment="1">
      <alignment horizontal="right"/>
    </xf>
    <xf numFmtId="0" fontId="39" fillId="0" borderId="0" xfId="0" applyFont="1" applyAlignment="1">
      <alignment horizontal="center" wrapText="1"/>
    </xf>
    <xf numFmtId="0" fontId="2" fillId="2" borderId="0" xfId="0" applyFont="1" applyFill="1" applyAlignment="1">
      <alignment horizontal="center" vertical="center"/>
    </xf>
    <xf numFmtId="0" fontId="1" fillId="0" borderId="0" xfId="0" applyFont="1" applyAlignment="1">
      <alignment horizontal="left" vertical="top" wrapText="1"/>
    </xf>
    <xf numFmtId="0" fontId="41" fillId="0" borderId="0" xfId="0" applyFont="1" applyAlignment="1">
      <alignment horizontal="left" vertical="top" wrapText="1"/>
    </xf>
    <xf numFmtId="0" fontId="43" fillId="0" borderId="0" xfId="0" applyFont="1" applyAlignment="1">
      <alignment horizontal="left" vertical="top" wrapText="1"/>
    </xf>
    <xf numFmtId="0" fontId="43" fillId="0" borderId="0" xfId="0" applyFont="1" applyAlignment="1">
      <alignment horizontal="left" vertical="top"/>
    </xf>
    <xf numFmtId="0" fontId="5" fillId="0" borderId="0" xfId="0" applyFont="1" applyAlignment="1">
      <alignment horizontal="center" vertical="top" wrapText="1"/>
    </xf>
    <xf numFmtId="0" fontId="0" fillId="0" borderId="2" xfId="0" applyBorder="1" applyAlignment="1">
      <alignment horizontal="right"/>
    </xf>
    <xf numFmtId="0" fontId="47" fillId="0" borderId="0" xfId="0" applyFont="1" applyAlignment="1">
      <alignment horizontal="left" vertical="top" indent="5"/>
    </xf>
    <xf numFmtId="0" fontId="49" fillId="0" borderId="0" xfId="0" applyFont="1" applyAlignment="1">
      <alignment horizontal="left" vertical="top" wrapText="1" indent="5"/>
    </xf>
    <xf numFmtId="0" fontId="46" fillId="0" borderId="0" xfId="0" applyFont="1" applyAlignment="1">
      <alignment horizontal="center" vertical="center"/>
    </xf>
    <xf numFmtId="0" fontId="1" fillId="0" borderId="1" xfId="0" applyFont="1" applyBorder="1" applyAlignment="1">
      <alignment horizontal="center" vertical="center"/>
    </xf>
    <xf numFmtId="0" fontId="0" fillId="0" borderId="0" xfId="0" applyAlignment="1">
      <alignment horizontal="left" vertical="top" indent="5"/>
    </xf>
    <xf numFmtId="0" fontId="0" fillId="0" borderId="0" xfId="0" applyAlignment="1">
      <alignment horizontal="left" vertical="top" wrapText="1" indent="5"/>
    </xf>
    <xf numFmtId="0" fontId="48" fillId="0" borderId="1" xfId="0" applyFont="1" applyBorder="1" applyAlignment="1">
      <alignment horizontal="center" vertical="center" wrapText="1"/>
    </xf>
    <xf numFmtId="0" fontId="2" fillId="0" borderId="7" xfId="0" applyFont="1" applyBorder="1" applyAlignment="1">
      <alignment horizontal="center" vertical="center"/>
    </xf>
    <xf numFmtId="0" fontId="0" fillId="0" borderId="0" xfId="0" applyAlignment="1">
      <alignment horizontal="left" indent="5"/>
    </xf>
    <xf numFmtId="0" fontId="0" fillId="0" borderId="1" xfId="0" applyBorder="1" applyAlignment="1">
      <alignment horizontal="center" vertical="center" wrapText="1"/>
    </xf>
    <xf numFmtId="0" fontId="0" fillId="0" borderId="1" xfId="0" applyBorder="1" applyAlignment="1">
      <alignment horizontal="center"/>
    </xf>
    <xf numFmtId="0" fontId="52" fillId="0" borderId="0" xfId="0" applyFont="1" applyAlignment="1">
      <alignment horizontal="justify" vertical="center" wrapText="1"/>
    </xf>
    <xf numFmtId="0" fontId="52" fillId="0" borderId="0" xfId="0" applyFont="1" applyAlignment="1">
      <alignment horizontal="justify" vertical="center"/>
    </xf>
    <xf numFmtId="0" fontId="52" fillId="0" borderId="0" xfId="0" applyFont="1" applyAlignment="1">
      <alignment horizontal="left" vertical="top" wrapText="1"/>
    </xf>
    <xf numFmtId="0" fontId="0" fillId="0" borderId="0" xfId="0" applyAlignment="1">
      <alignment horizontal="center" vertical="top" wrapText="1"/>
    </xf>
    <xf numFmtId="0" fontId="0" fillId="0" borderId="1" xfId="0" applyBorder="1" applyAlignment="1">
      <alignment horizontal="center" vertical="center"/>
    </xf>
    <xf numFmtId="0" fontId="54" fillId="4" borderId="0" xfId="0" applyFont="1" applyFill="1" applyAlignment="1">
      <alignment horizontal="center" vertical="center" wrapText="1"/>
    </xf>
    <xf numFmtId="0" fontId="16" fillId="0" borderId="0" xfId="0" applyFont="1" applyAlignment="1">
      <alignment vertical="center" wrapText="1"/>
    </xf>
    <xf numFmtId="0" fontId="28" fillId="0" borderId="0" xfId="0" applyFont="1" applyAlignment="1">
      <alignment horizontal="justify" vertical="center" wrapText="1"/>
    </xf>
    <xf numFmtId="0" fontId="16" fillId="0" borderId="0" xfId="0" applyFont="1" applyAlignment="1">
      <alignment horizontal="justify" vertical="center" wrapText="1"/>
    </xf>
    <xf numFmtId="0" fontId="16" fillId="0" borderId="0" xfId="0" applyFont="1" applyAlignment="1">
      <alignment horizontal="left" vertical="center" wrapText="1"/>
    </xf>
    <xf numFmtId="0" fontId="28" fillId="0" borderId="0" xfId="0" applyFont="1" applyAlignment="1">
      <alignment horizontal="left" vertical="center" wrapText="1"/>
    </xf>
    <xf numFmtId="0" fontId="3" fillId="0" borderId="1" xfId="1" applyAlignment="1" applyProtection="1">
      <alignment horizontal="center" wrapText="1"/>
      <protection locked="0"/>
    </xf>
    <xf numFmtId="0" fontId="1" fillId="0" borderId="0" xfId="0" applyFont="1" applyAlignment="1">
      <alignment horizontal="left" vertical="center" wrapText="1"/>
    </xf>
    <xf numFmtId="0" fontId="52" fillId="0" borderId="0" xfId="0" applyFont="1" applyAlignment="1">
      <alignment horizontal="left" vertical="center" wrapText="1"/>
    </xf>
  </cellXfs>
  <cellStyles count="6">
    <cellStyle name="Comma" xfId="5" builtinId="3"/>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multi select'!$A$2" lockText="1" noThreeD="1"/>
</file>

<file path=xl/ctrlProps/ctrlProp10.xml><?xml version="1.0" encoding="utf-8"?>
<formControlPr xmlns="http://schemas.microsoft.com/office/spreadsheetml/2009/9/main" objectType="CheckBox" fmlaLink="'multi select'!$A$11" lockText="1" noThreeD="1"/>
</file>

<file path=xl/ctrlProps/ctrlProp100.xml><?xml version="1.0" encoding="utf-8"?>
<formControlPr xmlns="http://schemas.microsoft.com/office/spreadsheetml/2009/9/main" objectType="CheckBox" checked="Checked" fmlaLink="'multi select'!$X$21" lockText="1" noThreeD="1"/>
</file>

<file path=xl/ctrlProps/ctrlProp101.xml><?xml version="1.0" encoding="utf-8"?>
<formControlPr xmlns="http://schemas.microsoft.com/office/spreadsheetml/2009/9/main" objectType="CheckBox" checked="Checked" fmlaLink="'multi select'!$AF$2" lockText="1" noThreeD="1"/>
</file>

<file path=xl/ctrlProps/ctrlProp102.xml><?xml version="1.0" encoding="utf-8"?>
<formControlPr xmlns="http://schemas.microsoft.com/office/spreadsheetml/2009/9/main" objectType="CheckBox" checked="Checked" fmlaLink="'multi select'!$AH$2" lockText="1" noThreeD="1"/>
</file>

<file path=xl/ctrlProps/ctrlProp103.xml><?xml version="1.0" encoding="utf-8"?>
<formControlPr xmlns="http://schemas.microsoft.com/office/spreadsheetml/2009/9/main" objectType="CheckBox" checked="Checked" fmlaLink="'multi select'!$AH$3" lockText="1" noThreeD="1"/>
</file>

<file path=xl/ctrlProps/ctrlProp104.xml><?xml version="1.0" encoding="utf-8"?>
<formControlPr xmlns="http://schemas.microsoft.com/office/spreadsheetml/2009/9/main" objectType="CheckBox" fmlaLink="'multi select'!$AH$4" lockText="1" noThreeD="1"/>
</file>

<file path=xl/ctrlProps/ctrlProp105.xml><?xml version="1.0" encoding="utf-8"?>
<formControlPr xmlns="http://schemas.microsoft.com/office/spreadsheetml/2009/9/main" objectType="CheckBox" checked="Checked" fmlaLink="'multi select'!$AJ$2" lockText="1" noThreeD="1"/>
</file>

<file path=xl/ctrlProps/ctrlProp106.xml><?xml version="1.0" encoding="utf-8"?>
<formControlPr xmlns="http://schemas.microsoft.com/office/spreadsheetml/2009/9/main" objectType="CheckBox" fmlaLink="'multi select'!$AJ$3" lockText="1" noThreeD="1"/>
</file>

<file path=xl/ctrlProps/ctrlProp107.xml><?xml version="1.0" encoding="utf-8"?>
<formControlPr xmlns="http://schemas.microsoft.com/office/spreadsheetml/2009/9/main" objectType="CheckBox" fmlaLink="'multi select'!$AJ$4" lockText="1" noThreeD="1"/>
</file>

<file path=xl/ctrlProps/ctrlProp108.xml><?xml version="1.0" encoding="utf-8"?>
<formControlPr xmlns="http://schemas.microsoft.com/office/spreadsheetml/2009/9/main" objectType="CheckBox" checked="Checked" fmlaLink="'multi select'!$AL$2" lockText="1" noThreeD="1"/>
</file>

<file path=xl/ctrlProps/ctrlProp109.xml><?xml version="1.0" encoding="utf-8"?>
<formControlPr xmlns="http://schemas.microsoft.com/office/spreadsheetml/2009/9/main" objectType="CheckBox" fmlaLink="'multi select'!$AL$3" lockText="1" noThreeD="1"/>
</file>

<file path=xl/ctrlProps/ctrlProp11.xml><?xml version="1.0" encoding="utf-8"?>
<formControlPr xmlns="http://schemas.microsoft.com/office/spreadsheetml/2009/9/main" objectType="CheckBox" fmlaLink="'multi select'!$A$12" lockText="1" noThreeD="1"/>
</file>

<file path=xl/ctrlProps/ctrlProp110.xml><?xml version="1.0" encoding="utf-8"?>
<formControlPr xmlns="http://schemas.microsoft.com/office/spreadsheetml/2009/9/main" objectType="CheckBox" fmlaLink="'multi select'!$AL$4" lockText="1" noThreeD="1"/>
</file>

<file path=xl/ctrlProps/ctrlProp111.xml><?xml version="1.0" encoding="utf-8"?>
<formControlPr xmlns="http://schemas.microsoft.com/office/spreadsheetml/2009/9/main" objectType="CheckBox" fmlaLink="'multi select'!$AL$5" lockText="1" noThreeD="1"/>
</file>

<file path=xl/ctrlProps/ctrlProp112.xml><?xml version="1.0" encoding="utf-8"?>
<formControlPr xmlns="http://schemas.microsoft.com/office/spreadsheetml/2009/9/main" objectType="CheckBox" fmlaLink="'multi select'!$AL$7" lockText="1" noThreeD="1"/>
</file>

<file path=xl/ctrlProps/ctrlProp113.xml><?xml version="1.0" encoding="utf-8"?>
<formControlPr xmlns="http://schemas.microsoft.com/office/spreadsheetml/2009/9/main" objectType="CheckBox" fmlaLink="'multi select'!$AL$6" lockText="1" noThreeD="1"/>
</file>

<file path=xl/ctrlProps/ctrlProp114.xml><?xml version="1.0" encoding="utf-8"?>
<formControlPr xmlns="http://schemas.microsoft.com/office/spreadsheetml/2009/9/main" objectType="CheckBox" checked="Checked" fmlaLink="'multi select'!$AN$2" lockText="1" noThreeD="1"/>
</file>

<file path=xl/ctrlProps/ctrlProp115.xml><?xml version="1.0" encoding="utf-8"?>
<formControlPr xmlns="http://schemas.microsoft.com/office/spreadsheetml/2009/9/main" objectType="CheckBox" checked="Checked" fmlaLink="'multi select'!$AN$3" lockText="1" noThreeD="1"/>
</file>

<file path=xl/ctrlProps/ctrlProp116.xml><?xml version="1.0" encoding="utf-8"?>
<formControlPr xmlns="http://schemas.microsoft.com/office/spreadsheetml/2009/9/main" objectType="CheckBox" checked="Checked" fmlaLink="'multi select'!$AN$4" lockText="1" noThreeD="1"/>
</file>

<file path=xl/ctrlProps/ctrlProp117.xml><?xml version="1.0" encoding="utf-8"?>
<formControlPr xmlns="http://schemas.microsoft.com/office/spreadsheetml/2009/9/main" objectType="CheckBox" fmlaLink="'multi select'!$AN$5" lockText="1" noThreeD="1"/>
</file>

<file path=xl/ctrlProps/ctrlProp118.xml><?xml version="1.0" encoding="utf-8"?>
<formControlPr xmlns="http://schemas.microsoft.com/office/spreadsheetml/2009/9/main" objectType="CheckBox" fmlaLink="'multi select'!$AN$6" lockText="1" noThreeD="1"/>
</file>

<file path=xl/ctrlProps/ctrlProp119.xml><?xml version="1.0" encoding="utf-8"?>
<formControlPr xmlns="http://schemas.microsoft.com/office/spreadsheetml/2009/9/main" objectType="CheckBox" fmlaLink="'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checked="Checked" fmlaLink="'multi select'!$AN$8" lockText="1" noThreeD="1"/>
</file>

<file path=xl/ctrlProps/ctrlProp121.xml><?xml version="1.0" encoding="utf-8"?>
<formControlPr xmlns="http://schemas.microsoft.com/office/spreadsheetml/2009/9/main" objectType="CheckBox" fmlaLink="'multi select'!$AN$9" lockText="1" noThreeD="1"/>
</file>

<file path=xl/ctrlProps/ctrlProp122.xml><?xml version="1.0" encoding="utf-8"?>
<formControlPr xmlns="http://schemas.microsoft.com/office/spreadsheetml/2009/9/main" objectType="CheckBox" checked="Checked" fmlaLink="'multi select'!$AP$2" lockText="1" noThreeD="1"/>
</file>

<file path=xl/ctrlProps/ctrlProp123.xml><?xml version="1.0" encoding="utf-8"?>
<formControlPr xmlns="http://schemas.microsoft.com/office/spreadsheetml/2009/9/main" objectType="CheckBox" checked="Checked" fmlaLink="'multi select'!$AP$3" lockText="1" noThreeD="1"/>
</file>

<file path=xl/ctrlProps/ctrlProp124.xml><?xml version="1.0" encoding="utf-8"?>
<formControlPr xmlns="http://schemas.microsoft.com/office/spreadsheetml/2009/9/main" objectType="CheckBox" checked="Checked" fmlaLink="'multi select'!$AP$4" lockText="1" noThreeD="1"/>
</file>

<file path=xl/ctrlProps/ctrlProp125.xml><?xml version="1.0" encoding="utf-8"?>
<formControlPr xmlns="http://schemas.microsoft.com/office/spreadsheetml/2009/9/main" objectType="CheckBox" checked="Checked" fmlaLink="'multi select'!$AP$5" lockText="1" noThreeD="1"/>
</file>

<file path=xl/ctrlProps/ctrlProp126.xml><?xml version="1.0" encoding="utf-8"?>
<formControlPr xmlns="http://schemas.microsoft.com/office/spreadsheetml/2009/9/main" objectType="CheckBox" checked="Checked" fmlaLink="'multi select'!$AP$6" lockText="1" noThreeD="1"/>
</file>

<file path=xl/ctrlProps/ctrlProp127.xml><?xml version="1.0" encoding="utf-8"?>
<formControlPr xmlns="http://schemas.microsoft.com/office/spreadsheetml/2009/9/main" objectType="CheckBox" fmlaLink="'multi select'!$AP$7" lockText="1" noThreeD="1"/>
</file>

<file path=xl/ctrlProps/ctrlProp128.xml><?xml version="1.0" encoding="utf-8"?>
<formControlPr xmlns="http://schemas.microsoft.com/office/spreadsheetml/2009/9/main" objectType="CheckBox" fmlaLink="'multi select'!$AP$8" lockText="1" noThreeD="1"/>
</file>

<file path=xl/ctrlProps/ctrlProp129.xml><?xml version="1.0" encoding="utf-8"?>
<formControlPr xmlns="http://schemas.microsoft.com/office/spreadsheetml/2009/9/main" objectType="CheckBox" fmlaLink="'multi select'!$AP$9" lockText="1" noThreeD="1"/>
</file>

<file path=xl/ctrlProps/ctrlProp13.xml><?xml version="1.0" encoding="utf-8"?>
<formControlPr xmlns="http://schemas.microsoft.com/office/spreadsheetml/2009/9/main" objectType="CheckBox" checked="Checked" fmlaLink="'multi select'!$E$2" lockText="1" noThreeD="1"/>
</file>

<file path=xl/ctrlProps/ctrlProp130.xml><?xml version="1.0" encoding="utf-8"?>
<formControlPr xmlns="http://schemas.microsoft.com/office/spreadsheetml/2009/9/main" objectType="CheckBox" checked="Checked" fmlaLink="'multi select'!$AR$2" lockText="1" noThreeD="1"/>
</file>

<file path=xl/ctrlProps/ctrlProp131.xml><?xml version="1.0" encoding="utf-8"?>
<formControlPr xmlns="http://schemas.microsoft.com/office/spreadsheetml/2009/9/main" objectType="CheckBox" fmlaLink="'multi select'!$AR$3" lockText="1" noThreeD="1"/>
</file>

<file path=xl/ctrlProps/ctrlProp132.xml><?xml version="1.0" encoding="utf-8"?>
<formControlPr xmlns="http://schemas.microsoft.com/office/spreadsheetml/2009/9/main" objectType="CheckBox" fmlaLink="'multi select'!$AR$4" lockText="1" noThreeD="1"/>
</file>

<file path=xl/ctrlProps/ctrlProp133.xml><?xml version="1.0" encoding="utf-8"?>
<formControlPr xmlns="http://schemas.microsoft.com/office/spreadsheetml/2009/9/main" objectType="CheckBox" fmlaLink="'multi select'!$AR$5" lockText="1" noThreeD="1"/>
</file>

<file path=xl/ctrlProps/ctrlProp134.xml><?xml version="1.0" encoding="utf-8"?>
<formControlPr xmlns="http://schemas.microsoft.com/office/spreadsheetml/2009/9/main" objectType="CheckBox" fmlaLink="'multi select'!$AR$6" lockText="1" noThreeD="1"/>
</file>

<file path=xl/ctrlProps/ctrlProp135.xml><?xml version="1.0" encoding="utf-8"?>
<formControlPr xmlns="http://schemas.microsoft.com/office/spreadsheetml/2009/9/main" objectType="CheckBox" fmlaLink="'multi select'!$AR$7" lockText="1" noThreeD="1"/>
</file>

<file path=xl/ctrlProps/ctrlProp136.xml><?xml version="1.0" encoding="utf-8"?>
<formControlPr xmlns="http://schemas.microsoft.com/office/spreadsheetml/2009/9/main" objectType="CheckBox" fmlaLink="'multi select'!$AR$8" lockText="1" noThreeD="1"/>
</file>

<file path=xl/ctrlProps/ctrlProp137.xml><?xml version="1.0" encoding="utf-8"?>
<formControlPr xmlns="http://schemas.microsoft.com/office/spreadsheetml/2009/9/main" objectType="CheckBox" fmlaLink="'multi select'!$AR$9" lockText="1" noThreeD="1"/>
</file>

<file path=xl/ctrlProps/ctrlProp138.xml><?xml version="1.0" encoding="utf-8"?>
<formControlPr xmlns="http://schemas.microsoft.com/office/spreadsheetml/2009/9/main" objectType="CheckBox" fmlaLink="'multi select'!$AR$10" lockText="1" noThreeD="1"/>
</file>

<file path=xl/ctrlProps/ctrlProp139.xml><?xml version="1.0" encoding="utf-8"?>
<formControlPr xmlns="http://schemas.microsoft.com/office/spreadsheetml/2009/9/main" objectType="CheckBox" fmlaLink="'multi select'!$AR$11" lockText="1" noThreeD="1"/>
</file>

<file path=xl/ctrlProps/ctrlProp14.xml><?xml version="1.0" encoding="utf-8"?>
<formControlPr xmlns="http://schemas.microsoft.com/office/spreadsheetml/2009/9/main" objectType="CheckBox" fmlaLink="'multi select'!$E$3" lockText="1" noThreeD="1"/>
</file>

<file path=xl/ctrlProps/ctrlProp140.xml><?xml version="1.0" encoding="utf-8"?>
<formControlPr xmlns="http://schemas.microsoft.com/office/spreadsheetml/2009/9/main" objectType="CheckBox" fmlaLink="'multi select'!$AR$12" lockText="1" noThreeD="1"/>
</file>

<file path=xl/ctrlProps/ctrlProp141.xml><?xml version="1.0" encoding="utf-8"?>
<formControlPr xmlns="http://schemas.microsoft.com/office/spreadsheetml/2009/9/main" objectType="CheckBox" checked="Checked" fmlaLink="'multi select'!$AT$2" lockText="1" noThreeD="1"/>
</file>

<file path=xl/ctrlProps/ctrlProp142.xml><?xml version="1.0" encoding="utf-8"?>
<formControlPr xmlns="http://schemas.microsoft.com/office/spreadsheetml/2009/9/main" objectType="CheckBox" fmlaLink="'multi select'!$AT$3" lockText="1" noThreeD="1"/>
</file>

<file path=xl/ctrlProps/ctrlProp143.xml><?xml version="1.0" encoding="utf-8"?>
<formControlPr xmlns="http://schemas.microsoft.com/office/spreadsheetml/2009/9/main" objectType="CheckBox" checked="Checked" fmlaLink="'multi select'!$AT$4" lockText="1" noThreeD="1"/>
</file>

<file path=xl/ctrlProps/ctrlProp144.xml><?xml version="1.0" encoding="utf-8"?>
<formControlPr xmlns="http://schemas.microsoft.com/office/spreadsheetml/2009/9/main" objectType="CheckBox" checked="Checked" fmlaLink="'multi select'!$AT$5" lockText="1" noThreeD="1"/>
</file>

<file path=xl/ctrlProps/ctrlProp145.xml><?xml version="1.0" encoding="utf-8"?>
<formControlPr xmlns="http://schemas.microsoft.com/office/spreadsheetml/2009/9/main" objectType="CheckBox" fmlaLink="'multi select'!$AT$6" lockText="1" noThreeD="1"/>
</file>

<file path=xl/ctrlProps/ctrlProp146.xml><?xml version="1.0" encoding="utf-8"?>
<formControlPr xmlns="http://schemas.microsoft.com/office/spreadsheetml/2009/9/main" objectType="CheckBox" fmlaLink="'multi select'!$AT$7" lockText="1" noThreeD="1"/>
</file>

<file path=xl/ctrlProps/ctrlProp147.xml><?xml version="1.0" encoding="utf-8"?>
<formControlPr xmlns="http://schemas.microsoft.com/office/spreadsheetml/2009/9/main" objectType="CheckBox" checked="Checked" fmlaLink="'multi select'!$AT$8" lockText="1" noThreeD="1"/>
</file>

<file path=xl/ctrlProps/ctrlProp148.xml><?xml version="1.0" encoding="utf-8"?>
<formControlPr xmlns="http://schemas.microsoft.com/office/spreadsheetml/2009/9/main" objectType="CheckBox" fmlaLink="'multi select'!$AT$11" lockText="1" noThreeD="1"/>
</file>

<file path=xl/ctrlProps/ctrlProp149.xml><?xml version="1.0" encoding="utf-8"?>
<formControlPr xmlns="http://schemas.microsoft.com/office/spreadsheetml/2009/9/main" objectType="CheckBox" fmlaLink="'multi select'!$AT$12" lockText="1" noThreeD="1"/>
</file>

<file path=xl/ctrlProps/ctrlProp15.xml><?xml version="1.0" encoding="utf-8"?>
<formControlPr xmlns="http://schemas.microsoft.com/office/spreadsheetml/2009/9/main" objectType="CheckBox" checked="Checked" fmlaLink="'multi select'!$E$4" lockText="1" noThreeD="1"/>
</file>

<file path=xl/ctrlProps/ctrlProp150.xml><?xml version="1.0" encoding="utf-8"?>
<formControlPr xmlns="http://schemas.microsoft.com/office/spreadsheetml/2009/9/main" objectType="CheckBox" fmlaLink="'multi select'!$AT$9" lockText="1" noThreeD="1"/>
</file>

<file path=xl/ctrlProps/ctrlProp151.xml><?xml version="1.0" encoding="utf-8"?>
<formControlPr xmlns="http://schemas.microsoft.com/office/spreadsheetml/2009/9/main" objectType="CheckBox" checked="Checked" fmlaLink="'multi select'!$AT$10" lockText="1" noThreeD="1"/>
</file>

<file path=xl/ctrlProps/ctrlProp16.xml><?xml version="1.0" encoding="utf-8"?>
<formControlPr xmlns="http://schemas.microsoft.com/office/spreadsheetml/2009/9/main" objectType="CheckBox" fmlaLink="'multi select'!$E$5" lockText="1" noThreeD="1"/>
</file>

<file path=xl/ctrlProps/ctrlProp17.xml><?xml version="1.0" encoding="utf-8"?>
<formControlPr xmlns="http://schemas.microsoft.com/office/spreadsheetml/2009/9/main" objectType="CheckBox"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checked="Checked"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fmlaLink="'multi select'!$J$3" lockText="1" noThreeD="1"/>
</file>

<file path=xl/ctrlProps/ctrlProp21.xml><?xml version="1.0" encoding="utf-8"?>
<formControlPr xmlns="http://schemas.microsoft.com/office/spreadsheetml/2009/9/main" objectType="CheckBox" fmlaLink="'multi select'!$J$4" lockText="1" noThreeD="1"/>
</file>

<file path=xl/ctrlProps/ctrlProp22.xml><?xml version="1.0" encoding="utf-8"?>
<formControlPr xmlns="http://schemas.microsoft.com/office/spreadsheetml/2009/9/main" objectType="CheckBox" fmlaLink="'multi select'!$J$5" lockText="1" noThreeD="1"/>
</file>

<file path=xl/ctrlProps/ctrlProp23.xml><?xml version="1.0" encoding="utf-8"?>
<formControlPr xmlns="http://schemas.microsoft.com/office/spreadsheetml/2009/9/main" objectType="CheckBox" fmlaLink="'multi select'!$L$2" lockText="1" noThreeD="1"/>
</file>

<file path=xl/ctrlProps/ctrlProp24.xml><?xml version="1.0" encoding="utf-8"?>
<formControlPr xmlns="http://schemas.microsoft.com/office/spreadsheetml/2009/9/main" objectType="CheckBox" checked="Checked" fmlaLink="'multi select'!$L$4" lockText="1" noThreeD="1"/>
</file>

<file path=xl/ctrlProps/ctrlProp25.xml><?xml version="1.0" encoding="utf-8"?>
<formControlPr xmlns="http://schemas.microsoft.com/office/spreadsheetml/2009/9/main" objectType="CheckBox" checked="Checked"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fmlaLink="'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checked="Checked" fmlaLink="'multi select'!$P$2" lockText="1" noThreeD="1"/>
</file>

<file path=xl/ctrlProps/ctrlProp31.xml><?xml version="1.0" encoding="utf-8"?>
<formControlPr xmlns="http://schemas.microsoft.com/office/spreadsheetml/2009/9/main" objectType="CheckBox" fmlaLink="'multi select'!$P$3" lockText="1" noThreeD="1"/>
</file>

<file path=xl/ctrlProps/ctrlProp32.xml><?xml version="1.0" encoding="utf-8"?>
<formControlPr xmlns="http://schemas.microsoft.com/office/spreadsheetml/2009/9/main" objectType="CheckBox" checked="Checked" fmlaLink="'multi select'!$P$4" lockText="1" noThreeD="1"/>
</file>

<file path=xl/ctrlProps/ctrlProp33.xml><?xml version="1.0" encoding="utf-8"?>
<formControlPr xmlns="http://schemas.microsoft.com/office/spreadsheetml/2009/9/main" objectType="CheckBox"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fmlaLink="'multi select'!$P$7" lockText="1" noThreeD="1"/>
</file>

<file path=xl/ctrlProps/ctrlProp36.xml><?xml version="1.0" encoding="utf-8"?>
<formControlPr xmlns="http://schemas.microsoft.com/office/spreadsheetml/2009/9/main" objectType="CheckBox" fmlaLink="'multi select'!$P$8" lockText="1" noThreeD="1"/>
</file>

<file path=xl/ctrlProps/ctrlProp37.xml><?xml version="1.0" encoding="utf-8"?>
<formControlPr xmlns="http://schemas.microsoft.com/office/spreadsheetml/2009/9/main" objectType="CheckBox" checked="Checked"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checked="Checked" fmlaLink="'multi select'!$P$14" lockText="1" noThreeD="1"/>
</file>

<file path=xl/ctrlProps/ctrlProp43.xml><?xml version="1.0" encoding="utf-8"?>
<formControlPr xmlns="http://schemas.microsoft.com/office/spreadsheetml/2009/9/main" objectType="CheckBox" checked="Checked"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checked="Checked"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fmlaLink="'multi select'!$P$20" lockText="1" noThreeD="1"/>
</file>

<file path=xl/ctrlProps/ctrlProp49.xml><?xml version="1.0" encoding="utf-8"?>
<formControlPr xmlns="http://schemas.microsoft.com/office/spreadsheetml/2009/9/main" objectType="CheckBox" checked="Checked"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checked="Checked" fmlaLink="'multi select'!$T$5" lockText="1" noThreeD="1"/>
</file>

<file path=xl/ctrlProps/ctrlProp53.xml><?xml version="1.0" encoding="utf-8"?>
<formControlPr xmlns="http://schemas.microsoft.com/office/spreadsheetml/2009/9/main" objectType="CheckBox" checked="Checked" fmlaLink="'multi select'!$T$6" lockText="1" noThreeD="1"/>
</file>

<file path=xl/ctrlProps/ctrlProp54.xml><?xml version="1.0" encoding="utf-8"?>
<formControlPr xmlns="http://schemas.microsoft.com/office/spreadsheetml/2009/9/main" objectType="CheckBox" checked="Checked"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checked="Checked"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checked="Checked"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fmlaLink="'multi select'!$T$14" lockText="1" noThreeD="1"/>
</file>

<file path=xl/ctrlProps/ctrlProp62.xml><?xml version="1.0" encoding="utf-8"?>
<formControlPr xmlns="http://schemas.microsoft.com/office/spreadsheetml/2009/9/main" objectType="CheckBox" checked="Checked"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checked="Checked" fmlaLink="'multi select'!$X$9" lockText="1" noThreeD="1"/>
</file>

<file path=xl/ctrlProps/ctrlProp7.xml><?xml version="1.0" encoding="utf-8"?>
<formControlPr xmlns="http://schemas.microsoft.com/office/spreadsheetml/2009/9/main" objectType="CheckBox" checked="Checked" fmlaLink="'multi select'!$A$8" lockText="1" noThreeD="1"/>
</file>

<file path=xl/ctrlProps/ctrlProp70.xml><?xml version="1.0" encoding="utf-8"?>
<formControlPr xmlns="http://schemas.microsoft.com/office/spreadsheetml/2009/9/main" objectType="CheckBox" fmlaLink="'multi select'!$X$10" lockText="1" noThreeD="1"/>
</file>

<file path=xl/ctrlProps/ctrlProp71.xml><?xml version="1.0" encoding="utf-8"?>
<formControlPr xmlns="http://schemas.microsoft.com/office/spreadsheetml/2009/9/main" objectType="CheckBox"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checked="Checked" fmlaLink="'multi select'!$X$13" lockText="1" noThreeD="1"/>
</file>

<file path=xl/ctrlProps/ctrlProp74.xml><?xml version="1.0" encoding="utf-8"?>
<formControlPr xmlns="http://schemas.microsoft.com/office/spreadsheetml/2009/9/main" objectType="CheckBox" fmlaLink="'multi select'!$X$14" lockText="1" noThreeD="1"/>
</file>

<file path=xl/ctrlProps/ctrlProp75.xml><?xml version="1.0" encoding="utf-8"?>
<formControlPr xmlns="http://schemas.microsoft.com/office/spreadsheetml/2009/9/main" objectType="CheckBox" fmlaLink="'multi select'!$AA$2" lockText="1" noThreeD="1"/>
</file>

<file path=xl/ctrlProps/ctrlProp76.xml><?xml version="1.0" encoding="utf-8"?>
<formControlPr xmlns="http://schemas.microsoft.com/office/spreadsheetml/2009/9/main" objectType="CheckBox" checked="Checked"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fmlaLink="'multi select'!$A$9" lockText="1" noThreeD="1"/>
</file>

<file path=xl/ctrlProps/ctrlProp80.xml><?xml version="1.0" encoding="utf-8"?>
<formControlPr xmlns="http://schemas.microsoft.com/office/spreadsheetml/2009/9/main" objectType="CheckBox" fmlaLink="'multi select'!$AA$9" lockText="1" noThreeD="1"/>
</file>

<file path=xl/ctrlProps/ctrlProp81.xml><?xml version="1.0" encoding="utf-8"?>
<formControlPr xmlns="http://schemas.microsoft.com/office/spreadsheetml/2009/9/main" objectType="CheckBox" checked="Checked" fmlaLink="'multi select'!$AA$10" lockText="1" noThreeD="1"/>
</file>

<file path=xl/ctrlProps/ctrlProp82.xml><?xml version="1.0" encoding="utf-8"?>
<formControlPr xmlns="http://schemas.microsoft.com/office/spreadsheetml/2009/9/main" objectType="CheckBox" fmlaLink="'multi select'!$AD$2" lockText="1" noThreeD="1"/>
</file>

<file path=xl/ctrlProps/ctrlProp83.xml><?xml version="1.0" encoding="utf-8"?>
<formControlPr xmlns="http://schemas.microsoft.com/office/spreadsheetml/2009/9/main" objectType="CheckBox" checked="Checked"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fmlaLink="'multi select'!$AD$6" lockText="1" noThreeD="1"/>
</file>

<file path=xl/ctrlProps/ctrlProp87.xml><?xml version="1.0" encoding="utf-8"?>
<formControlPr xmlns="http://schemas.microsoft.com/office/spreadsheetml/2009/9/main" objectType="CheckBox" fmlaLink="'multi select'!$AD$7" lockText="1" noThreeD="1"/>
</file>

<file path=xl/ctrlProps/ctrlProp88.xml><?xml version="1.0" encoding="utf-8"?>
<formControlPr xmlns="http://schemas.microsoft.com/office/spreadsheetml/2009/9/main" objectType="CheckBox" fmlaLink="'multi select'!$AD$9" lockText="1" noThreeD="1"/>
</file>

<file path=xl/ctrlProps/ctrlProp89.xml><?xml version="1.0" encoding="utf-8"?>
<formControlPr xmlns="http://schemas.microsoft.com/office/spreadsheetml/2009/9/main" objectType="CheckBox" fmlaLink="'multi select'!$AD$10" lockText="1" noThreeD="1"/>
</file>

<file path=xl/ctrlProps/ctrlProp9.xml><?xml version="1.0" encoding="utf-8"?>
<formControlPr xmlns="http://schemas.microsoft.com/office/spreadsheetml/2009/9/main" objectType="CheckBox" fmlaLink="'multi select'!$A$10" lockText="1" noThreeD="1"/>
</file>

<file path=xl/ctrlProps/ctrlProp90.xml><?xml version="1.0" encoding="utf-8"?>
<formControlPr xmlns="http://schemas.microsoft.com/office/spreadsheetml/2009/9/main" objectType="CheckBox" checked="Checked" fmlaLink="'multi select'!$AD$11" lockText="1" noThreeD="1"/>
</file>

<file path=xl/ctrlProps/ctrlProp91.xml><?xml version="1.0" encoding="utf-8"?>
<formControlPr xmlns="http://schemas.microsoft.com/office/spreadsheetml/2009/9/main" objectType="CheckBox" fmlaLink="'multi select'!$AD$12" lockText="1" noThreeD="1"/>
</file>

<file path=xl/ctrlProps/ctrlProp92.xml><?xml version="1.0" encoding="utf-8"?>
<formControlPr xmlns="http://schemas.microsoft.com/office/spreadsheetml/2009/9/main" objectType="CheckBox"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fmlaLink="'multi select'!$X$18" lockText="1" noThreeD="1"/>
</file>

<file path=xl/ctrlProps/ctrlProp98.xml><?xml version="1.0" encoding="utf-8"?>
<formControlPr xmlns="http://schemas.microsoft.com/office/spreadsheetml/2009/9/main" objectType="CheckBox" checked="Checked" fmlaLink="'multi select'!$X$19" lockText="1" noThreeD="1"/>
</file>

<file path=xl/ctrlProps/ctrlProp99.xml><?xml version="1.0" encoding="utf-8"?>
<formControlPr xmlns="http://schemas.microsoft.com/office/spreadsheetml/2009/9/main" objectType="CheckBox"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177800</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78</xdr:row>
          <xdr:rowOff>177800</xdr:rowOff>
        </xdr:from>
        <xdr:to>
          <xdr:col>1</xdr:col>
          <xdr:colOff>1244600</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80</xdr:row>
          <xdr:rowOff>177800</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82</xdr:row>
          <xdr:rowOff>177800</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84</xdr:row>
          <xdr:rowOff>190500</xdr:rowOff>
        </xdr:from>
        <xdr:to>
          <xdr:col>1</xdr:col>
          <xdr:colOff>1257300</xdr:colOff>
          <xdr:row>86</xdr:row>
          <xdr:rowOff>88900</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86</xdr:row>
          <xdr:rowOff>177800</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88</xdr:row>
          <xdr:rowOff>165100</xdr:rowOff>
        </xdr:from>
        <xdr:to>
          <xdr:col>1</xdr:col>
          <xdr:colOff>1257300</xdr:colOff>
          <xdr:row>90</xdr:row>
          <xdr:rowOff>63500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76</xdr:row>
          <xdr:rowOff>177800</xdr:rowOff>
        </xdr:from>
        <xdr:to>
          <xdr:col>3</xdr:col>
          <xdr:colOff>1257300</xdr:colOff>
          <xdr:row>78</xdr:row>
          <xdr:rowOff>63500</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78</xdr:row>
          <xdr:rowOff>165100</xdr:rowOff>
        </xdr:from>
        <xdr:to>
          <xdr:col>3</xdr:col>
          <xdr:colOff>1270000</xdr:colOff>
          <xdr:row>80</xdr:row>
          <xdr:rowOff>63500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80</xdr:row>
          <xdr:rowOff>165100</xdr:rowOff>
        </xdr:from>
        <xdr:to>
          <xdr:col>3</xdr:col>
          <xdr:colOff>2921000</xdr:colOff>
          <xdr:row>82</xdr:row>
          <xdr:rowOff>63500</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82</xdr:row>
          <xdr:rowOff>165100</xdr:rowOff>
        </xdr:from>
        <xdr:to>
          <xdr:col>3</xdr:col>
          <xdr:colOff>2959100</xdr:colOff>
          <xdr:row>84</xdr:row>
          <xdr:rowOff>63500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3111500</xdr:colOff>
          <xdr:row>86</xdr:row>
          <xdr:rowOff>50800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127000</xdr:colOff>
          <xdr:row>133</xdr:row>
          <xdr:rowOff>114300</xdr:rowOff>
        </xdr:from>
        <xdr:to>
          <xdr:col>0</xdr:col>
          <xdr:colOff>1651000</xdr:colOff>
          <xdr:row>135</xdr:row>
          <xdr:rowOff>88900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135</xdr:row>
          <xdr:rowOff>101600</xdr:rowOff>
        </xdr:from>
        <xdr:to>
          <xdr:col>0</xdr:col>
          <xdr:colOff>1651000</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137</xdr:row>
          <xdr:rowOff>114300</xdr:rowOff>
        </xdr:from>
        <xdr:to>
          <xdr:col>0</xdr:col>
          <xdr:colOff>1663700</xdr:colOff>
          <xdr:row>139</xdr:row>
          <xdr:rowOff>88900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88900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4483100</xdr:colOff>
          <xdr:row>137</xdr:row>
          <xdr:rowOff>88900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2146300</xdr:colOff>
          <xdr:row>137</xdr:row>
          <xdr:rowOff>127000</xdr:rowOff>
        </xdr:from>
        <xdr:to>
          <xdr:col>0</xdr:col>
          <xdr:colOff>4025900</xdr:colOff>
          <xdr:row>139</xdr:row>
          <xdr:rowOff>101600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444500</xdr:colOff>
          <xdr:row>64</xdr:row>
          <xdr:rowOff>342900</xdr:rowOff>
        </xdr:from>
        <xdr:to>
          <xdr:col>6</xdr:col>
          <xdr:colOff>368300</xdr:colOff>
          <xdr:row>66</xdr:row>
          <xdr:rowOff>88900</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Fall Rolling Admission</a:t>
              </a:r>
            </a:p>
            <a:p>
              <a:pPr algn="l" rtl="0">
                <a:defRPr sz="1000"/>
              </a:pPr>
              <a:r>
                <a:rPr lang="en-US" sz="1300" b="0" i="0" u="none" strike="noStrike" baseline="0">
                  <a:solidFill>
                    <a:srgbClr val="000000"/>
                  </a:solidFill>
                  <a:latin typeface="Lucida Grande" pitchFamily="2" charset="0"/>
                  <a:cs typeface="Lucida Grande" pitchFamily="2" charset="0"/>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66</xdr:row>
          <xdr:rowOff>114300</xdr:rowOff>
        </xdr:from>
        <xdr:to>
          <xdr:col>6</xdr:col>
          <xdr:colOff>355600</xdr:colOff>
          <xdr:row>68</xdr:row>
          <xdr:rowOff>88900</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Winter Rolling Admission</a:t>
              </a:r>
            </a:p>
            <a:p>
              <a:pPr algn="l" rtl="0">
                <a:defRPr sz="1000"/>
              </a:pPr>
              <a:r>
                <a:rPr lang="en-US" sz="1300" b="0" i="0" u="none" strike="noStrike" baseline="0">
                  <a:solidFill>
                    <a:srgbClr val="000000"/>
                  </a:solidFill>
                  <a:latin typeface="Lucida Grande" pitchFamily="2" charset="0"/>
                  <a:cs typeface="Lucida Grande" pitchFamily="2" charset="0"/>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68</xdr:row>
          <xdr:rowOff>101600</xdr:rowOff>
        </xdr:from>
        <xdr:to>
          <xdr:col>6</xdr:col>
          <xdr:colOff>355600</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70</xdr:row>
          <xdr:rowOff>127000</xdr:rowOff>
        </xdr:from>
        <xdr:to>
          <xdr:col>6</xdr:col>
          <xdr:colOff>355600</xdr:colOff>
          <xdr:row>72</xdr:row>
          <xdr:rowOff>101600</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584200</xdr:colOff>
          <xdr:row>111</xdr:row>
          <xdr:rowOff>114300</xdr:rowOff>
        </xdr:from>
        <xdr:to>
          <xdr:col>4</xdr:col>
          <xdr:colOff>139700</xdr:colOff>
          <xdr:row>113</xdr:row>
          <xdr:rowOff>88900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111</xdr:row>
          <xdr:rowOff>127000</xdr:rowOff>
        </xdr:from>
        <xdr:to>
          <xdr:col>6</xdr:col>
          <xdr:colOff>685800</xdr:colOff>
          <xdr:row>113</xdr:row>
          <xdr:rowOff>101600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101600</xdr:rowOff>
        </xdr:from>
        <xdr:to>
          <xdr:col>4</xdr:col>
          <xdr:colOff>673100</xdr:colOff>
          <xdr:row>115</xdr:row>
          <xdr:rowOff>88900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444500</xdr:colOff>
          <xdr:row>21</xdr:row>
          <xdr:rowOff>190500</xdr:rowOff>
        </xdr:from>
        <xdr:to>
          <xdr:col>2</xdr:col>
          <xdr:colOff>0</xdr:colOff>
          <xdr:row>23</xdr:row>
          <xdr:rowOff>165100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12700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177800</xdr:rowOff>
        </xdr:from>
        <xdr:to>
          <xdr:col>4</xdr:col>
          <xdr:colOff>520700</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749300</xdr:colOff>
          <xdr:row>24</xdr:row>
          <xdr:rowOff>63500</xdr:rowOff>
        </xdr:from>
        <xdr:to>
          <xdr:col>4</xdr:col>
          <xdr:colOff>520700</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127000</xdr:rowOff>
        </xdr:from>
        <xdr:to>
          <xdr:col>1</xdr:col>
          <xdr:colOff>825500</xdr:colOff>
          <xdr:row>7</xdr:row>
          <xdr:rowOff>101600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Accelerated program</a:t>
              </a: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7</xdr:row>
          <xdr:rowOff>88900</xdr:rowOff>
        </xdr:from>
        <xdr:to>
          <xdr:col>2</xdr:col>
          <xdr:colOff>927100</xdr:colOff>
          <xdr:row>9</xdr:row>
          <xdr:rowOff>165100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Comprehensive transition and postsecondary program for students with intellectual disabilities</a:t>
              </a: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177800</xdr:rowOff>
        </xdr:from>
        <xdr:to>
          <xdr:col>1</xdr:col>
          <xdr:colOff>1079500</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698500</xdr:colOff>
          <xdr:row>13</xdr:row>
          <xdr:rowOff>127000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139700</xdr:rowOff>
        </xdr:from>
        <xdr:to>
          <xdr:col>1</xdr:col>
          <xdr:colOff>317500</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317500</xdr:colOff>
          <xdr:row>17</xdr:row>
          <xdr:rowOff>88900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101600</xdr:rowOff>
        </xdr:from>
        <xdr:to>
          <xdr:col>1</xdr:col>
          <xdr:colOff>1358900</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139700</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165100</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5</xdr:row>
          <xdr:rowOff>127000</xdr:rowOff>
        </xdr:from>
        <xdr:to>
          <xdr:col>3</xdr:col>
          <xdr:colOff>1993900</xdr:colOff>
          <xdr:row>7</xdr:row>
          <xdr:rowOff>101600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165100</xdr:rowOff>
        </xdr:from>
        <xdr:to>
          <xdr:col>3</xdr:col>
          <xdr:colOff>1739900</xdr:colOff>
          <xdr:row>9</xdr:row>
          <xdr:rowOff>139700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9</xdr:row>
          <xdr:rowOff>165100</xdr:rowOff>
        </xdr:from>
        <xdr:to>
          <xdr:col>3</xdr:col>
          <xdr:colOff>1511300</xdr:colOff>
          <xdr:row>11</xdr:row>
          <xdr:rowOff>139700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11</xdr:row>
          <xdr:rowOff>152400</xdr:rowOff>
        </xdr:from>
        <xdr:to>
          <xdr:col>3</xdr:col>
          <xdr:colOff>2705100</xdr:colOff>
          <xdr:row>13</xdr:row>
          <xdr:rowOff>127000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13</xdr:row>
          <xdr:rowOff>139700</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15</xdr:row>
          <xdr:rowOff>127000</xdr:rowOff>
        </xdr:from>
        <xdr:to>
          <xdr:col>3</xdr:col>
          <xdr:colOff>1511300</xdr:colOff>
          <xdr:row>17</xdr:row>
          <xdr:rowOff>101600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17</xdr:row>
          <xdr:rowOff>139700</xdr:rowOff>
        </xdr:from>
        <xdr:to>
          <xdr:col>3</xdr:col>
          <xdr:colOff>2768600</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19</xdr:row>
          <xdr:rowOff>152400</xdr:rowOff>
        </xdr:from>
        <xdr:to>
          <xdr:col>3</xdr:col>
          <xdr:colOff>2552700</xdr:colOff>
          <xdr:row>21</xdr:row>
          <xdr:rowOff>127000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21</xdr:row>
          <xdr:rowOff>165100</xdr:rowOff>
        </xdr:from>
        <xdr:to>
          <xdr:col>3</xdr:col>
          <xdr:colOff>1511300</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23</xdr:row>
          <xdr:rowOff>63500</xdr:rowOff>
        </xdr:from>
        <xdr:to>
          <xdr:col>3</xdr:col>
          <xdr:colOff>1498600</xdr:colOff>
          <xdr:row>24</xdr:row>
          <xdr:rowOff>241300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31</xdr:row>
          <xdr:rowOff>114300</xdr:rowOff>
        </xdr:from>
        <xdr:to>
          <xdr:col>1</xdr:col>
          <xdr:colOff>254000</xdr:colOff>
          <xdr:row>33</xdr:row>
          <xdr:rowOff>88900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33</xdr:row>
          <xdr:rowOff>114300</xdr:rowOff>
        </xdr:from>
        <xdr:to>
          <xdr:col>1</xdr:col>
          <xdr:colOff>266700</xdr:colOff>
          <xdr:row>35</xdr:row>
          <xdr:rowOff>88900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35</xdr:row>
          <xdr:rowOff>127000</xdr:rowOff>
        </xdr:from>
        <xdr:to>
          <xdr:col>1</xdr:col>
          <xdr:colOff>1003300</xdr:colOff>
          <xdr:row>37</xdr:row>
          <xdr:rowOff>101600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37</xdr:row>
          <xdr:rowOff>139700</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39</xdr:row>
          <xdr:rowOff>114300</xdr:rowOff>
        </xdr:from>
        <xdr:to>
          <xdr:col>1</xdr:col>
          <xdr:colOff>266700</xdr:colOff>
          <xdr:row>41</xdr:row>
          <xdr:rowOff>88900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37</xdr:row>
          <xdr:rowOff>127000</xdr:rowOff>
        </xdr:from>
        <xdr:to>
          <xdr:col>2</xdr:col>
          <xdr:colOff>1663700</xdr:colOff>
          <xdr:row>39</xdr:row>
          <xdr:rowOff>101600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41</xdr:row>
          <xdr:rowOff>114300</xdr:rowOff>
        </xdr:from>
        <xdr:to>
          <xdr:col>1</xdr:col>
          <xdr:colOff>266700</xdr:colOff>
          <xdr:row>43</xdr:row>
          <xdr:rowOff>88900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88900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33</xdr:row>
          <xdr:rowOff>127000</xdr:rowOff>
        </xdr:from>
        <xdr:to>
          <xdr:col>2</xdr:col>
          <xdr:colOff>1663700</xdr:colOff>
          <xdr:row>35</xdr:row>
          <xdr:rowOff>101600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35</xdr:row>
          <xdr:rowOff>127000</xdr:rowOff>
        </xdr:from>
        <xdr:to>
          <xdr:col>2</xdr:col>
          <xdr:colOff>1663700</xdr:colOff>
          <xdr:row>37</xdr:row>
          <xdr:rowOff>101600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39</xdr:row>
          <xdr:rowOff>127000</xdr:rowOff>
        </xdr:from>
        <xdr:to>
          <xdr:col>3</xdr:col>
          <xdr:colOff>1041400</xdr:colOff>
          <xdr:row>41</xdr:row>
          <xdr:rowOff>101600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41</xdr:row>
          <xdr:rowOff>127000</xdr:rowOff>
        </xdr:from>
        <xdr:to>
          <xdr:col>2</xdr:col>
          <xdr:colOff>1663700</xdr:colOff>
          <xdr:row>43</xdr:row>
          <xdr:rowOff>101600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43</xdr:row>
          <xdr:rowOff>114300</xdr:rowOff>
        </xdr:from>
        <xdr:to>
          <xdr:col>2</xdr:col>
          <xdr:colOff>1663700</xdr:colOff>
          <xdr:row>45</xdr:row>
          <xdr:rowOff>88900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1079500</xdr:colOff>
          <xdr:row>25</xdr:row>
          <xdr:rowOff>114300</xdr:rowOff>
        </xdr:from>
        <xdr:to>
          <xdr:col>0</xdr:col>
          <xdr:colOff>2603500</xdr:colOff>
          <xdr:row>27</xdr:row>
          <xdr:rowOff>88900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1079500</xdr:colOff>
          <xdr:row>27</xdr:row>
          <xdr:rowOff>114300</xdr:rowOff>
        </xdr:from>
        <xdr:to>
          <xdr:col>0</xdr:col>
          <xdr:colOff>2603500</xdr:colOff>
          <xdr:row>29</xdr:row>
          <xdr:rowOff>88900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29</xdr:row>
          <xdr:rowOff>114300</xdr:rowOff>
        </xdr:from>
        <xdr:to>
          <xdr:col>0</xdr:col>
          <xdr:colOff>2616200</xdr:colOff>
          <xdr:row>31</xdr:row>
          <xdr:rowOff>88900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31</xdr:row>
          <xdr:rowOff>114300</xdr:rowOff>
        </xdr:from>
        <xdr:to>
          <xdr:col>0</xdr:col>
          <xdr:colOff>2616200</xdr:colOff>
          <xdr:row>33</xdr:row>
          <xdr:rowOff>88900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33</xdr:row>
          <xdr:rowOff>114300</xdr:rowOff>
        </xdr:from>
        <xdr:to>
          <xdr:col>0</xdr:col>
          <xdr:colOff>2616200</xdr:colOff>
          <xdr:row>35</xdr:row>
          <xdr:rowOff>88900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35</xdr:row>
          <xdr:rowOff>114300</xdr:rowOff>
        </xdr:from>
        <xdr:to>
          <xdr:col>0</xdr:col>
          <xdr:colOff>3911600</xdr:colOff>
          <xdr:row>37</xdr:row>
          <xdr:rowOff>88900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37</xdr:row>
          <xdr:rowOff>114300</xdr:rowOff>
        </xdr:from>
        <xdr:to>
          <xdr:col>0</xdr:col>
          <xdr:colOff>3911600</xdr:colOff>
          <xdr:row>39</xdr:row>
          <xdr:rowOff>88900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25</xdr:row>
          <xdr:rowOff>114300</xdr:rowOff>
        </xdr:from>
        <xdr:to>
          <xdr:col>1</xdr:col>
          <xdr:colOff>1524000</xdr:colOff>
          <xdr:row>27</xdr:row>
          <xdr:rowOff>88900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27</xdr:row>
          <xdr:rowOff>127000</xdr:rowOff>
        </xdr:from>
        <xdr:to>
          <xdr:col>1</xdr:col>
          <xdr:colOff>1511300</xdr:colOff>
          <xdr:row>29</xdr:row>
          <xdr:rowOff>101600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29</xdr:row>
          <xdr:rowOff>127000</xdr:rowOff>
        </xdr:from>
        <xdr:to>
          <xdr:col>1</xdr:col>
          <xdr:colOff>1498600</xdr:colOff>
          <xdr:row>31</xdr:row>
          <xdr:rowOff>101600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31</xdr:row>
          <xdr:rowOff>114300</xdr:rowOff>
        </xdr:from>
        <xdr:to>
          <xdr:col>1</xdr:col>
          <xdr:colOff>1485900</xdr:colOff>
          <xdr:row>33</xdr:row>
          <xdr:rowOff>88900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33</xdr:row>
          <xdr:rowOff>114300</xdr:rowOff>
        </xdr:from>
        <xdr:to>
          <xdr:col>1</xdr:col>
          <xdr:colOff>1473200</xdr:colOff>
          <xdr:row>35</xdr:row>
          <xdr:rowOff>88900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35</xdr:row>
          <xdr:rowOff>127000</xdr:rowOff>
        </xdr:from>
        <xdr:to>
          <xdr:col>1</xdr:col>
          <xdr:colOff>1460500</xdr:colOff>
          <xdr:row>37</xdr:row>
          <xdr:rowOff>101600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1574800</xdr:colOff>
          <xdr:row>41</xdr:row>
          <xdr:rowOff>114300</xdr:rowOff>
        </xdr:from>
        <xdr:to>
          <xdr:col>0</xdr:col>
          <xdr:colOff>2768600</xdr:colOff>
          <xdr:row>43</xdr:row>
          <xdr:rowOff>88900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2984500</xdr:colOff>
          <xdr:row>41</xdr:row>
          <xdr:rowOff>114300</xdr:rowOff>
        </xdr:from>
        <xdr:to>
          <xdr:col>1</xdr:col>
          <xdr:colOff>1231900</xdr:colOff>
          <xdr:row>43</xdr:row>
          <xdr:rowOff>88900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88900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12700</xdr:colOff>
          <xdr:row>48</xdr:row>
          <xdr:rowOff>88900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46</xdr:row>
          <xdr:rowOff>114300</xdr:rowOff>
        </xdr:from>
        <xdr:to>
          <xdr:col>2</xdr:col>
          <xdr:colOff>787400</xdr:colOff>
          <xdr:row>48</xdr:row>
          <xdr:rowOff>88900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3060700</xdr:colOff>
          <xdr:row>53</xdr:row>
          <xdr:rowOff>88900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101600</xdr:rowOff>
        </xdr:from>
        <xdr:to>
          <xdr:col>2</xdr:col>
          <xdr:colOff>50800</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58</xdr:row>
          <xdr:rowOff>127000</xdr:rowOff>
        </xdr:from>
        <xdr:to>
          <xdr:col>0</xdr:col>
          <xdr:colOff>3314700</xdr:colOff>
          <xdr:row>60</xdr:row>
          <xdr:rowOff>88900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60</xdr:row>
          <xdr:rowOff>127000</xdr:rowOff>
        </xdr:from>
        <xdr:to>
          <xdr:col>0</xdr:col>
          <xdr:colOff>3086100</xdr:colOff>
          <xdr:row>62</xdr:row>
          <xdr:rowOff>88900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62</xdr:row>
          <xdr:rowOff>114300</xdr:rowOff>
        </xdr:from>
        <xdr:to>
          <xdr:col>0</xdr:col>
          <xdr:colOff>1930400</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64</xdr:row>
          <xdr:rowOff>127000</xdr:rowOff>
        </xdr:from>
        <xdr:to>
          <xdr:col>0</xdr:col>
          <xdr:colOff>1930400</xdr:colOff>
          <xdr:row>66</xdr:row>
          <xdr:rowOff>88900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66</xdr:row>
          <xdr:rowOff>127000</xdr:rowOff>
        </xdr:from>
        <xdr:to>
          <xdr:col>0</xdr:col>
          <xdr:colOff>2781300</xdr:colOff>
          <xdr:row>68</xdr:row>
          <xdr:rowOff>88900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2794000</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58</xdr:row>
          <xdr:rowOff>114300</xdr:rowOff>
        </xdr:from>
        <xdr:to>
          <xdr:col>2</xdr:col>
          <xdr:colOff>711200</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60</xdr:row>
          <xdr:rowOff>114300</xdr:rowOff>
        </xdr:from>
        <xdr:to>
          <xdr:col>2</xdr:col>
          <xdr:colOff>1498600</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62</xdr:row>
          <xdr:rowOff>114300</xdr:rowOff>
        </xdr:from>
        <xdr:to>
          <xdr:col>2</xdr:col>
          <xdr:colOff>1498600</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127000</xdr:rowOff>
        </xdr:from>
        <xdr:to>
          <xdr:col>0</xdr:col>
          <xdr:colOff>3568700</xdr:colOff>
          <xdr:row>72</xdr:row>
          <xdr:rowOff>88900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1460500</xdr:colOff>
          <xdr:row>39</xdr:row>
          <xdr:rowOff>88900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635000</xdr:colOff>
          <xdr:row>25</xdr:row>
          <xdr:rowOff>114300</xdr:rowOff>
        </xdr:from>
        <xdr:to>
          <xdr:col>3</xdr:col>
          <xdr:colOff>787400</xdr:colOff>
          <xdr:row>27</xdr:row>
          <xdr:rowOff>88900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635000</xdr:colOff>
          <xdr:row>27</xdr:row>
          <xdr:rowOff>114300</xdr:rowOff>
        </xdr:from>
        <xdr:to>
          <xdr:col>3</xdr:col>
          <xdr:colOff>774700</xdr:colOff>
          <xdr:row>29</xdr:row>
          <xdr:rowOff>88900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88900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101600</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101600</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35</xdr:row>
          <xdr:rowOff>127000</xdr:rowOff>
        </xdr:from>
        <xdr:to>
          <xdr:col>3</xdr:col>
          <xdr:colOff>812800</xdr:colOff>
          <xdr:row>37</xdr:row>
          <xdr:rowOff>101600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330200</xdr:colOff>
          <xdr:row>9</xdr:row>
          <xdr:rowOff>127000</xdr:rowOff>
        </xdr:from>
        <xdr:to>
          <xdr:col>2</xdr:col>
          <xdr:colOff>762000</xdr:colOff>
          <xdr:row>11</xdr:row>
          <xdr:rowOff>101600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1320800</xdr:colOff>
          <xdr:row>145</xdr:row>
          <xdr:rowOff>127000</xdr:rowOff>
        </xdr:from>
        <xdr:to>
          <xdr:col>2</xdr:col>
          <xdr:colOff>1384300</xdr:colOff>
          <xdr:row>147</xdr:row>
          <xdr:rowOff>101600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8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1308100</xdr:colOff>
          <xdr:row>147</xdr:row>
          <xdr:rowOff>114300</xdr:rowOff>
        </xdr:from>
        <xdr:to>
          <xdr:col>2</xdr:col>
          <xdr:colOff>1384300</xdr:colOff>
          <xdr:row>149</xdr:row>
          <xdr:rowOff>88900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8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1308100</xdr:colOff>
          <xdr:row>149</xdr:row>
          <xdr:rowOff>114300</xdr:rowOff>
        </xdr:from>
        <xdr:to>
          <xdr:col>2</xdr:col>
          <xdr:colOff>1384300</xdr:colOff>
          <xdr:row>151</xdr:row>
          <xdr:rowOff>88900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8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2032000</xdr:colOff>
          <xdr:row>162</xdr:row>
          <xdr:rowOff>88900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8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2044700</xdr:colOff>
          <xdr:row>164</xdr:row>
          <xdr:rowOff>88900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8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50800</xdr:rowOff>
        </xdr:from>
        <xdr:to>
          <xdr:col>1</xdr:col>
          <xdr:colOff>2032000</xdr:colOff>
          <xdr:row>166</xdr:row>
          <xdr:rowOff>25400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8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169</xdr:row>
          <xdr:rowOff>127000</xdr:rowOff>
        </xdr:from>
        <xdr:to>
          <xdr:col>1</xdr:col>
          <xdr:colOff>2019300</xdr:colOff>
          <xdr:row>171</xdr:row>
          <xdr:rowOff>101600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8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171</xdr:row>
          <xdr:rowOff>127000</xdr:rowOff>
        </xdr:from>
        <xdr:to>
          <xdr:col>1</xdr:col>
          <xdr:colOff>2032000</xdr:colOff>
          <xdr:row>173</xdr:row>
          <xdr:rowOff>101600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8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173</xdr:row>
          <xdr:rowOff>127000</xdr:rowOff>
        </xdr:from>
        <xdr:to>
          <xdr:col>1</xdr:col>
          <xdr:colOff>2806700</xdr:colOff>
          <xdr:row>175</xdr:row>
          <xdr:rowOff>101600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8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127000</xdr:rowOff>
        </xdr:from>
        <xdr:to>
          <xdr:col>4</xdr:col>
          <xdr:colOff>1130300</xdr:colOff>
          <xdr:row>171</xdr:row>
          <xdr:rowOff>101600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8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88900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8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101600</xdr:rowOff>
        </xdr:from>
        <xdr:to>
          <xdr:col>4</xdr:col>
          <xdr:colOff>76200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8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2336800</xdr:colOff>
          <xdr:row>203</xdr:row>
          <xdr:rowOff>88900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8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203</xdr:row>
          <xdr:rowOff>101600</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8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205</xdr:row>
          <xdr:rowOff>114300</xdr:rowOff>
        </xdr:from>
        <xdr:to>
          <xdr:col>1</xdr:col>
          <xdr:colOff>2324100</xdr:colOff>
          <xdr:row>207</xdr:row>
          <xdr:rowOff>88900</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8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207</xdr:row>
          <xdr:rowOff>114300</xdr:rowOff>
        </xdr:from>
        <xdr:to>
          <xdr:col>1</xdr:col>
          <xdr:colOff>2324100</xdr:colOff>
          <xdr:row>209</xdr:row>
          <xdr:rowOff>88900</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8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201</xdr:row>
          <xdr:rowOff>114300</xdr:rowOff>
        </xdr:from>
        <xdr:to>
          <xdr:col>3</xdr:col>
          <xdr:colOff>1130300</xdr:colOff>
          <xdr:row>203</xdr:row>
          <xdr:rowOff>88900</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8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203</xdr:row>
          <xdr:rowOff>101600</xdr:rowOff>
        </xdr:from>
        <xdr:to>
          <xdr:col>3</xdr:col>
          <xdr:colOff>1117600</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8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205</xdr:row>
          <xdr:rowOff>114300</xdr:rowOff>
        </xdr:from>
        <xdr:to>
          <xdr:col>4</xdr:col>
          <xdr:colOff>850900</xdr:colOff>
          <xdr:row>207</xdr:row>
          <xdr:rowOff>88900</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8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207</xdr:row>
          <xdr:rowOff>101600</xdr:rowOff>
        </xdr:from>
        <xdr:to>
          <xdr:col>2</xdr:col>
          <xdr:colOff>1016000</xdr:colOff>
          <xdr:row>209</xdr:row>
          <xdr:rowOff>76200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8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1117600</xdr:colOff>
          <xdr:row>212</xdr:row>
          <xdr:rowOff>101600</xdr:rowOff>
        </xdr:from>
        <xdr:to>
          <xdr:col>1</xdr:col>
          <xdr:colOff>1193800</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8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88900</xdr:rowOff>
        </xdr:from>
        <xdr:to>
          <xdr:col>1</xdr:col>
          <xdr:colOff>647700</xdr:colOff>
          <xdr:row>216</xdr:row>
          <xdr:rowOff>63500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8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216</xdr:row>
          <xdr:rowOff>101600</xdr:rowOff>
        </xdr:from>
        <xdr:to>
          <xdr:col>1</xdr:col>
          <xdr:colOff>1651000</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8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101600</xdr:rowOff>
        </xdr:from>
        <xdr:to>
          <xdr:col>1</xdr:col>
          <xdr:colOff>2336800</xdr:colOff>
          <xdr:row>220</xdr:row>
          <xdr:rowOff>76200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8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2501900</xdr:colOff>
          <xdr:row>212</xdr:row>
          <xdr:rowOff>114300</xdr:rowOff>
        </xdr:from>
        <xdr:to>
          <xdr:col>4</xdr:col>
          <xdr:colOff>1079500</xdr:colOff>
          <xdr:row>214</xdr:row>
          <xdr:rowOff>88900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8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2501900</xdr:colOff>
          <xdr:row>214</xdr:row>
          <xdr:rowOff>114300</xdr:rowOff>
        </xdr:from>
        <xdr:to>
          <xdr:col>3</xdr:col>
          <xdr:colOff>330200</xdr:colOff>
          <xdr:row>216</xdr:row>
          <xdr:rowOff>88900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8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216</xdr:row>
          <xdr:rowOff>114300</xdr:rowOff>
        </xdr:from>
        <xdr:to>
          <xdr:col>3</xdr:col>
          <xdr:colOff>317500</xdr:colOff>
          <xdr:row>218</xdr:row>
          <xdr:rowOff>88900</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8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2501900</xdr:colOff>
          <xdr:row>218</xdr:row>
          <xdr:rowOff>101600</xdr:rowOff>
        </xdr:from>
        <xdr:to>
          <xdr:col>2</xdr:col>
          <xdr:colOff>76200</xdr:colOff>
          <xdr:row>220</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8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12700</xdr:rowOff>
        </xdr:from>
        <xdr:to>
          <xdr:col>1</xdr:col>
          <xdr:colOff>1282700</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8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1117600</xdr:colOff>
          <xdr:row>226</xdr:row>
          <xdr:rowOff>0</xdr:rowOff>
        </xdr:from>
        <xdr:to>
          <xdr:col>1</xdr:col>
          <xdr:colOff>1295400</xdr:colOff>
          <xdr:row>227</xdr:row>
          <xdr:rowOff>177800</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8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12700</xdr:rowOff>
        </xdr:from>
        <xdr:to>
          <xdr:col>1</xdr:col>
          <xdr:colOff>1282700</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8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12700</xdr:rowOff>
        </xdr:from>
        <xdr:to>
          <xdr:col>1</xdr:col>
          <xdr:colOff>1282700</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8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12700</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8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1536700</xdr:colOff>
          <xdr:row>226</xdr:row>
          <xdr:rowOff>0</xdr:rowOff>
        </xdr:from>
        <xdr:to>
          <xdr:col>1</xdr:col>
          <xdr:colOff>3060700</xdr:colOff>
          <xdr:row>227</xdr:row>
          <xdr:rowOff>177800</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8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12700</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8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12700</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8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223</xdr:row>
          <xdr:rowOff>190500</xdr:rowOff>
        </xdr:from>
        <xdr:to>
          <xdr:col>3</xdr:col>
          <xdr:colOff>63500</xdr:colOff>
          <xdr:row>225</xdr:row>
          <xdr:rowOff>165100</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8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225</xdr:row>
          <xdr:rowOff>177800</xdr:rowOff>
        </xdr:from>
        <xdr:to>
          <xdr:col>3</xdr:col>
          <xdr:colOff>76200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8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227</xdr:row>
          <xdr:rowOff>190500</xdr:rowOff>
        </xdr:from>
        <xdr:to>
          <xdr:col>3</xdr:col>
          <xdr:colOff>762000</xdr:colOff>
          <xdr:row>229</xdr:row>
          <xdr:rowOff>165100</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8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234</xdr:row>
          <xdr:rowOff>114300</xdr:rowOff>
        </xdr:from>
        <xdr:to>
          <xdr:col>1</xdr:col>
          <xdr:colOff>1270000</xdr:colOff>
          <xdr:row>236</xdr:row>
          <xdr:rowOff>88900</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8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101600</xdr:rowOff>
        </xdr:from>
        <xdr:to>
          <xdr:col>1</xdr:col>
          <xdr:colOff>1282700</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8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238</xdr:row>
          <xdr:rowOff>114300</xdr:rowOff>
        </xdr:from>
        <xdr:to>
          <xdr:col>1</xdr:col>
          <xdr:colOff>1270000</xdr:colOff>
          <xdr:row>240</xdr:row>
          <xdr:rowOff>88900</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8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240</xdr:row>
          <xdr:rowOff>114300</xdr:rowOff>
        </xdr:from>
        <xdr:to>
          <xdr:col>1</xdr:col>
          <xdr:colOff>1270000</xdr:colOff>
          <xdr:row>242</xdr:row>
          <xdr:rowOff>88900</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8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1511300</xdr:colOff>
          <xdr:row>234</xdr:row>
          <xdr:rowOff>114300</xdr:rowOff>
        </xdr:from>
        <xdr:to>
          <xdr:col>1</xdr:col>
          <xdr:colOff>3035300</xdr:colOff>
          <xdr:row>236</xdr:row>
          <xdr:rowOff>88900</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8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101600</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8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1511300</xdr:colOff>
          <xdr:row>238</xdr:row>
          <xdr:rowOff>114300</xdr:rowOff>
        </xdr:from>
        <xdr:to>
          <xdr:col>1</xdr:col>
          <xdr:colOff>3035300</xdr:colOff>
          <xdr:row>240</xdr:row>
          <xdr:rowOff>88900</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8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236</xdr:row>
          <xdr:rowOff>127000</xdr:rowOff>
        </xdr:from>
        <xdr:to>
          <xdr:col>3</xdr:col>
          <xdr:colOff>38100</xdr:colOff>
          <xdr:row>238</xdr:row>
          <xdr:rowOff>101600</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8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238</xdr:row>
          <xdr:rowOff>88900</xdr:rowOff>
        </xdr:from>
        <xdr:to>
          <xdr:col>3</xdr:col>
          <xdr:colOff>749300</xdr:colOff>
          <xdr:row>240</xdr:row>
          <xdr:rowOff>63500</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8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1498600</xdr:colOff>
          <xdr:row>240</xdr:row>
          <xdr:rowOff>101600</xdr:rowOff>
        </xdr:from>
        <xdr:to>
          <xdr:col>1</xdr:col>
          <xdr:colOff>3022600</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8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234</xdr:row>
          <xdr:rowOff>114300</xdr:rowOff>
        </xdr:from>
        <xdr:to>
          <xdr:col>3</xdr:col>
          <xdr:colOff>50800</xdr:colOff>
          <xdr:row>236</xdr:row>
          <xdr:rowOff>88900</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8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Music/drama</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ollegesurvey@collegeboard.org"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hyperlink" Target="mailto:admissions@westmont.edu" TargetMode="External"/><Relationship Id="rId16" Type="http://schemas.openxmlformats.org/officeDocument/2006/relationships/ctrlProp" Target="../ctrlProps/ctrlProp12.xml"/><Relationship Id="rId1" Type="http://schemas.openxmlformats.org/officeDocument/2006/relationships/hyperlink" Target="mailto:tloomer@westmont.edu"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8.xml"/><Relationship Id="rId3" Type="http://schemas.openxmlformats.org/officeDocument/2006/relationships/ctrlProp" Target="../ctrlProps/ctrlProp13.xml"/><Relationship Id="rId7" Type="http://schemas.openxmlformats.org/officeDocument/2006/relationships/ctrlProp" Target="../ctrlProps/ctrlProp17.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3" Type="http://schemas.openxmlformats.org/officeDocument/2006/relationships/ctrlProp" Target="../ctrlProps/ctrlProp19.xml"/><Relationship Id="rId7" Type="http://schemas.openxmlformats.org/officeDocument/2006/relationships/ctrlProp" Target="../ctrlProps/ctrlProp23.xml"/><Relationship Id="rId12" Type="http://schemas.openxmlformats.org/officeDocument/2006/relationships/ctrlProp" Target="../ctrlProps/ctrlProp28.xml"/><Relationship Id="rId2" Type="http://schemas.openxmlformats.org/officeDocument/2006/relationships/vmlDrawing" Target="../drawings/vmlDrawing3.vml"/><Relationship Id="rId1" Type="http://schemas.openxmlformats.org/officeDocument/2006/relationships/drawing" Target="../drawings/drawing3.xml"/><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0" Type="http://schemas.openxmlformats.org/officeDocument/2006/relationships/ctrlProp" Target="../ctrlProps/ctrlProp26.xml"/><Relationship Id="rId4" Type="http://schemas.openxmlformats.org/officeDocument/2006/relationships/ctrlProp" Target="../ctrlProps/ctrlProp20.xml"/><Relationship Id="rId9" Type="http://schemas.openxmlformats.org/officeDocument/2006/relationships/ctrlProp" Target="../ctrlProps/ctrlProp25.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ctrlProp" Target="../ctrlProps/ctrlProp30.xml"/><Relationship Id="rId21" Type="http://schemas.openxmlformats.org/officeDocument/2006/relationships/ctrlProp" Target="../ctrlProps/ctrlProp48.xml"/><Relationship Id="rId34" Type="http://schemas.openxmlformats.org/officeDocument/2006/relationships/ctrlProp" Target="../ctrlProps/ctrlProp61.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trlProp" Target="../ctrlProps/ctrlProp60.xml"/><Relationship Id="rId2" Type="http://schemas.openxmlformats.org/officeDocument/2006/relationships/vmlDrawing" Target="../drawings/vmlDrawing4.v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drawing" Target="../drawings/drawing4.xml"/><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 Id="rId8" Type="http://schemas.openxmlformats.org/officeDocument/2006/relationships/ctrlProp" Target="../ctrlProps/ctrlProp35.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72.xml"/><Relationship Id="rId18" Type="http://schemas.openxmlformats.org/officeDocument/2006/relationships/ctrlProp" Target="../ctrlProps/ctrlProp77.xml"/><Relationship Id="rId26" Type="http://schemas.openxmlformats.org/officeDocument/2006/relationships/ctrlProp" Target="../ctrlProps/ctrlProp85.xml"/><Relationship Id="rId39" Type="http://schemas.openxmlformats.org/officeDocument/2006/relationships/ctrlProp" Target="../ctrlProps/ctrlProp98.xml"/><Relationship Id="rId21" Type="http://schemas.openxmlformats.org/officeDocument/2006/relationships/ctrlProp" Target="../ctrlProps/ctrlProp80.xml"/><Relationship Id="rId34" Type="http://schemas.openxmlformats.org/officeDocument/2006/relationships/ctrlProp" Target="../ctrlProps/ctrlProp93.xml"/><Relationship Id="rId7" Type="http://schemas.openxmlformats.org/officeDocument/2006/relationships/ctrlProp" Target="../ctrlProps/ctrlProp66.xml"/><Relationship Id="rId2" Type="http://schemas.openxmlformats.org/officeDocument/2006/relationships/vmlDrawing" Target="../drawings/vmlDrawing5.vml"/><Relationship Id="rId16" Type="http://schemas.openxmlformats.org/officeDocument/2006/relationships/ctrlProp" Target="../ctrlProps/ctrlProp75.xml"/><Relationship Id="rId20" Type="http://schemas.openxmlformats.org/officeDocument/2006/relationships/ctrlProp" Target="../ctrlProps/ctrlProp79.xml"/><Relationship Id="rId29" Type="http://schemas.openxmlformats.org/officeDocument/2006/relationships/ctrlProp" Target="../ctrlProps/ctrlProp88.xml"/><Relationship Id="rId41" Type="http://schemas.openxmlformats.org/officeDocument/2006/relationships/ctrlProp" Target="../ctrlProps/ctrlProp100.xml"/><Relationship Id="rId1" Type="http://schemas.openxmlformats.org/officeDocument/2006/relationships/drawing" Target="../drawings/drawing5.xml"/><Relationship Id="rId6" Type="http://schemas.openxmlformats.org/officeDocument/2006/relationships/ctrlProp" Target="../ctrlProps/ctrlProp65.xml"/><Relationship Id="rId11" Type="http://schemas.openxmlformats.org/officeDocument/2006/relationships/ctrlProp" Target="../ctrlProps/ctrlProp70.xml"/><Relationship Id="rId24" Type="http://schemas.openxmlformats.org/officeDocument/2006/relationships/ctrlProp" Target="../ctrlProps/ctrlProp83.xml"/><Relationship Id="rId32" Type="http://schemas.openxmlformats.org/officeDocument/2006/relationships/ctrlProp" Target="../ctrlProps/ctrlProp91.xml"/><Relationship Id="rId37" Type="http://schemas.openxmlformats.org/officeDocument/2006/relationships/ctrlProp" Target="../ctrlProps/ctrlProp96.xml"/><Relationship Id="rId40" Type="http://schemas.openxmlformats.org/officeDocument/2006/relationships/ctrlProp" Target="../ctrlProps/ctrlProp99.xml"/><Relationship Id="rId5" Type="http://schemas.openxmlformats.org/officeDocument/2006/relationships/ctrlProp" Target="../ctrlProps/ctrlProp64.xml"/><Relationship Id="rId15" Type="http://schemas.openxmlformats.org/officeDocument/2006/relationships/ctrlProp" Target="../ctrlProps/ctrlProp74.xml"/><Relationship Id="rId23" Type="http://schemas.openxmlformats.org/officeDocument/2006/relationships/ctrlProp" Target="../ctrlProps/ctrlProp82.xml"/><Relationship Id="rId28" Type="http://schemas.openxmlformats.org/officeDocument/2006/relationships/ctrlProp" Target="../ctrlProps/ctrlProp87.xml"/><Relationship Id="rId36" Type="http://schemas.openxmlformats.org/officeDocument/2006/relationships/ctrlProp" Target="../ctrlProps/ctrlProp95.xml"/><Relationship Id="rId10" Type="http://schemas.openxmlformats.org/officeDocument/2006/relationships/ctrlProp" Target="../ctrlProps/ctrlProp69.xml"/><Relationship Id="rId19" Type="http://schemas.openxmlformats.org/officeDocument/2006/relationships/ctrlProp" Target="../ctrlProps/ctrlProp78.xml"/><Relationship Id="rId31" Type="http://schemas.openxmlformats.org/officeDocument/2006/relationships/ctrlProp" Target="../ctrlProps/ctrlProp90.xml"/><Relationship Id="rId4" Type="http://schemas.openxmlformats.org/officeDocument/2006/relationships/ctrlProp" Target="../ctrlProps/ctrlProp63.xml"/><Relationship Id="rId9" Type="http://schemas.openxmlformats.org/officeDocument/2006/relationships/ctrlProp" Target="../ctrlProps/ctrlProp68.xml"/><Relationship Id="rId14" Type="http://schemas.openxmlformats.org/officeDocument/2006/relationships/ctrlProp" Target="../ctrlProps/ctrlProp73.xml"/><Relationship Id="rId22" Type="http://schemas.openxmlformats.org/officeDocument/2006/relationships/ctrlProp" Target="../ctrlProps/ctrlProp81.xml"/><Relationship Id="rId27" Type="http://schemas.openxmlformats.org/officeDocument/2006/relationships/ctrlProp" Target="../ctrlProps/ctrlProp86.xml"/><Relationship Id="rId30" Type="http://schemas.openxmlformats.org/officeDocument/2006/relationships/ctrlProp" Target="../ctrlProps/ctrlProp89.xml"/><Relationship Id="rId35" Type="http://schemas.openxmlformats.org/officeDocument/2006/relationships/ctrlProp" Target="../ctrlProps/ctrlProp94.xml"/><Relationship Id="rId8" Type="http://schemas.openxmlformats.org/officeDocument/2006/relationships/ctrlProp" Target="../ctrlProps/ctrlProp67.xml"/><Relationship Id="rId3" Type="http://schemas.openxmlformats.org/officeDocument/2006/relationships/ctrlProp" Target="../ctrlProps/ctrlProp62.xml"/><Relationship Id="rId12" Type="http://schemas.openxmlformats.org/officeDocument/2006/relationships/ctrlProp" Target="../ctrlProps/ctrlProp71.xml"/><Relationship Id="rId17" Type="http://schemas.openxmlformats.org/officeDocument/2006/relationships/ctrlProp" Target="../ctrlProps/ctrlProp76.xml"/><Relationship Id="rId25" Type="http://schemas.openxmlformats.org/officeDocument/2006/relationships/ctrlProp" Target="../ctrlProps/ctrlProp84.xml"/><Relationship Id="rId33" Type="http://schemas.openxmlformats.org/officeDocument/2006/relationships/ctrlProp" Target="../ctrlProps/ctrlProp92.xml"/><Relationship Id="rId38" Type="http://schemas.openxmlformats.org/officeDocument/2006/relationships/ctrlProp" Target="../ctrlProps/ctrlProp97.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101.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12.xml"/><Relationship Id="rId18" Type="http://schemas.openxmlformats.org/officeDocument/2006/relationships/ctrlProp" Target="../ctrlProps/ctrlProp117.xml"/><Relationship Id="rId26" Type="http://schemas.openxmlformats.org/officeDocument/2006/relationships/ctrlProp" Target="../ctrlProps/ctrlProp125.xml"/><Relationship Id="rId39" Type="http://schemas.openxmlformats.org/officeDocument/2006/relationships/ctrlProp" Target="../ctrlProps/ctrlProp138.xml"/><Relationship Id="rId21" Type="http://schemas.openxmlformats.org/officeDocument/2006/relationships/ctrlProp" Target="../ctrlProps/ctrlProp120.xml"/><Relationship Id="rId34" Type="http://schemas.openxmlformats.org/officeDocument/2006/relationships/ctrlProp" Target="../ctrlProps/ctrlProp133.xml"/><Relationship Id="rId42" Type="http://schemas.openxmlformats.org/officeDocument/2006/relationships/ctrlProp" Target="../ctrlProps/ctrlProp141.xml"/><Relationship Id="rId47" Type="http://schemas.openxmlformats.org/officeDocument/2006/relationships/ctrlProp" Target="../ctrlProps/ctrlProp146.xml"/><Relationship Id="rId50" Type="http://schemas.openxmlformats.org/officeDocument/2006/relationships/ctrlProp" Target="../ctrlProps/ctrlProp149.xml"/><Relationship Id="rId7" Type="http://schemas.openxmlformats.org/officeDocument/2006/relationships/ctrlProp" Target="../ctrlProps/ctrlProp106.xml"/><Relationship Id="rId2" Type="http://schemas.openxmlformats.org/officeDocument/2006/relationships/vmlDrawing" Target="../drawings/vmlDrawing7.vml"/><Relationship Id="rId16" Type="http://schemas.openxmlformats.org/officeDocument/2006/relationships/ctrlProp" Target="../ctrlProps/ctrlProp115.xml"/><Relationship Id="rId29" Type="http://schemas.openxmlformats.org/officeDocument/2006/relationships/ctrlProp" Target="../ctrlProps/ctrlProp128.xml"/><Relationship Id="rId11" Type="http://schemas.openxmlformats.org/officeDocument/2006/relationships/ctrlProp" Target="../ctrlProps/ctrlProp110.xml"/><Relationship Id="rId24" Type="http://schemas.openxmlformats.org/officeDocument/2006/relationships/ctrlProp" Target="../ctrlProps/ctrlProp123.xml"/><Relationship Id="rId32" Type="http://schemas.openxmlformats.org/officeDocument/2006/relationships/ctrlProp" Target="../ctrlProps/ctrlProp131.xml"/><Relationship Id="rId37" Type="http://schemas.openxmlformats.org/officeDocument/2006/relationships/ctrlProp" Target="../ctrlProps/ctrlProp136.xml"/><Relationship Id="rId40" Type="http://schemas.openxmlformats.org/officeDocument/2006/relationships/ctrlProp" Target="../ctrlProps/ctrlProp139.xml"/><Relationship Id="rId45" Type="http://schemas.openxmlformats.org/officeDocument/2006/relationships/ctrlProp" Target="../ctrlProps/ctrlProp144.xml"/><Relationship Id="rId5" Type="http://schemas.openxmlformats.org/officeDocument/2006/relationships/ctrlProp" Target="../ctrlProps/ctrlProp104.xml"/><Relationship Id="rId15" Type="http://schemas.openxmlformats.org/officeDocument/2006/relationships/ctrlProp" Target="../ctrlProps/ctrlProp114.xml"/><Relationship Id="rId23" Type="http://schemas.openxmlformats.org/officeDocument/2006/relationships/ctrlProp" Target="../ctrlProps/ctrlProp122.xml"/><Relationship Id="rId28" Type="http://schemas.openxmlformats.org/officeDocument/2006/relationships/ctrlProp" Target="../ctrlProps/ctrlProp127.xml"/><Relationship Id="rId36" Type="http://schemas.openxmlformats.org/officeDocument/2006/relationships/ctrlProp" Target="../ctrlProps/ctrlProp135.xml"/><Relationship Id="rId49" Type="http://schemas.openxmlformats.org/officeDocument/2006/relationships/ctrlProp" Target="../ctrlProps/ctrlProp148.xml"/><Relationship Id="rId10" Type="http://schemas.openxmlformats.org/officeDocument/2006/relationships/ctrlProp" Target="../ctrlProps/ctrlProp109.xml"/><Relationship Id="rId19" Type="http://schemas.openxmlformats.org/officeDocument/2006/relationships/ctrlProp" Target="../ctrlProps/ctrlProp118.xml"/><Relationship Id="rId31" Type="http://schemas.openxmlformats.org/officeDocument/2006/relationships/ctrlProp" Target="../ctrlProps/ctrlProp130.xml"/><Relationship Id="rId44" Type="http://schemas.openxmlformats.org/officeDocument/2006/relationships/ctrlProp" Target="../ctrlProps/ctrlProp143.xml"/><Relationship Id="rId52" Type="http://schemas.openxmlformats.org/officeDocument/2006/relationships/ctrlProp" Target="../ctrlProps/ctrlProp151.xml"/><Relationship Id="rId4" Type="http://schemas.openxmlformats.org/officeDocument/2006/relationships/ctrlProp" Target="../ctrlProps/ctrlProp103.xml"/><Relationship Id="rId9" Type="http://schemas.openxmlformats.org/officeDocument/2006/relationships/ctrlProp" Target="../ctrlProps/ctrlProp108.xml"/><Relationship Id="rId14" Type="http://schemas.openxmlformats.org/officeDocument/2006/relationships/ctrlProp" Target="../ctrlProps/ctrlProp113.xml"/><Relationship Id="rId22" Type="http://schemas.openxmlformats.org/officeDocument/2006/relationships/ctrlProp" Target="../ctrlProps/ctrlProp121.xml"/><Relationship Id="rId27" Type="http://schemas.openxmlformats.org/officeDocument/2006/relationships/ctrlProp" Target="../ctrlProps/ctrlProp126.xml"/><Relationship Id="rId30" Type="http://schemas.openxmlformats.org/officeDocument/2006/relationships/ctrlProp" Target="../ctrlProps/ctrlProp129.xml"/><Relationship Id="rId35" Type="http://schemas.openxmlformats.org/officeDocument/2006/relationships/ctrlProp" Target="../ctrlProps/ctrlProp134.xml"/><Relationship Id="rId43" Type="http://schemas.openxmlformats.org/officeDocument/2006/relationships/ctrlProp" Target="../ctrlProps/ctrlProp142.xml"/><Relationship Id="rId48" Type="http://schemas.openxmlformats.org/officeDocument/2006/relationships/ctrlProp" Target="../ctrlProps/ctrlProp147.xml"/><Relationship Id="rId8" Type="http://schemas.openxmlformats.org/officeDocument/2006/relationships/ctrlProp" Target="../ctrlProps/ctrlProp107.xml"/><Relationship Id="rId51" Type="http://schemas.openxmlformats.org/officeDocument/2006/relationships/ctrlProp" Target="../ctrlProps/ctrlProp150.xml"/><Relationship Id="rId3" Type="http://schemas.openxmlformats.org/officeDocument/2006/relationships/ctrlProp" Target="../ctrlProps/ctrlProp102.xml"/><Relationship Id="rId12" Type="http://schemas.openxmlformats.org/officeDocument/2006/relationships/ctrlProp" Target="../ctrlProps/ctrlProp111.xml"/><Relationship Id="rId17" Type="http://schemas.openxmlformats.org/officeDocument/2006/relationships/ctrlProp" Target="../ctrlProps/ctrlProp116.xml"/><Relationship Id="rId25" Type="http://schemas.openxmlformats.org/officeDocument/2006/relationships/ctrlProp" Target="../ctrlProps/ctrlProp124.xml"/><Relationship Id="rId33" Type="http://schemas.openxmlformats.org/officeDocument/2006/relationships/ctrlProp" Target="../ctrlProps/ctrlProp132.xml"/><Relationship Id="rId38" Type="http://schemas.openxmlformats.org/officeDocument/2006/relationships/ctrlProp" Target="../ctrlProps/ctrlProp137.xml"/><Relationship Id="rId46" Type="http://schemas.openxmlformats.org/officeDocument/2006/relationships/ctrlProp" Target="../ctrlProps/ctrlProp145.xml"/><Relationship Id="rId20" Type="http://schemas.openxmlformats.org/officeDocument/2006/relationships/ctrlProp" Target="../ctrlProps/ctrlProp119.xml"/><Relationship Id="rId41" Type="http://schemas.openxmlformats.org/officeDocument/2006/relationships/ctrlProp" Target="../ctrlProps/ctrlProp140.xml"/><Relationship Id="rId1" Type="http://schemas.openxmlformats.org/officeDocument/2006/relationships/drawing" Target="../drawings/drawing7.xml"/><Relationship Id="rId6" Type="http://schemas.openxmlformats.org/officeDocument/2006/relationships/ctrlProp" Target="../ctrlProps/ctrlProp10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5"/>
  <sheetViews>
    <sheetView showGridLines="0" showRowColHeaders="0" showRuler="0" view="pageLayout" zoomScale="110" zoomScaleNormal="100" zoomScalePageLayoutView="110" workbookViewId="0">
      <selection activeCell="A15" sqref="A15"/>
    </sheetView>
  </sheetViews>
  <sheetFormatPr baseColWidth="10" defaultColWidth="11" defaultRowHeight="16" x14ac:dyDescent="0.2"/>
  <cols>
    <col min="1" max="1" width="114.6640625" customWidth="1"/>
  </cols>
  <sheetData>
    <row r="1" spans="1:1" x14ac:dyDescent="0.2">
      <c r="A1" s="2" t="s">
        <v>448</v>
      </c>
    </row>
    <row r="2" spans="1:1" x14ac:dyDescent="0.2">
      <c r="A2" s="2"/>
    </row>
    <row r="3" spans="1:1" ht="68" x14ac:dyDescent="0.2">
      <c r="A3" s="208" t="s">
        <v>449</v>
      </c>
    </row>
    <row r="4" spans="1:1" ht="7" customHeight="1" x14ac:dyDescent="0.2"/>
    <row r="5" spans="1:1" x14ac:dyDescent="0.2">
      <c r="A5" s="1" t="s">
        <v>450</v>
      </c>
    </row>
    <row r="6" spans="1:1" ht="5" customHeight="1" x14ac:dyDescent="0.2"/>
    <row r="7" spans="1:1" ht="34" x14ac:dyDescent="0.2">
      <c r="A7" s="14" t="s">
        <v>451</v>
      </c>
    </row>
    <row r="8" spans="1:1" ht="6" customHeight="1" x14ac:dyDescent="0.2"/>
    <row r="9" spans="1:1" x14ac:dyDescent="0.2">
      <c r="A9" t="s">
        <v>452</v>
      </c>
    </row>
    <row r="10" spans="1:1" ht="7" customHeight="1" x14ac:dyDescent="0.2"/>
    <row r="11" spans="1:1" ht="34" x14ac:dyDescent="0.2">
      <c r="A11" s="116" t="s">
        <v>1372</v>
      </c>
    </row>
    <row r="12" spans="1:1" ht="6" customHeight="1" x14ac:dyDescent="0.2"/>
    <row r="13" spans="1:1" x14ac:dyDescent="0.2">
      <c r="A13" s="20"/>
    </row>
    <row r="14" spans="1:1" x14ac:dyDescent="0.2">
      <c r="A14" s="1" t="s">
        <v>1371</v>
      </c>
    </row>
    <row r="15" spans="1:1" x14ac:dyDescent="0.2">
      <c r="A15" s="60" t="s">
        <v>1367</v>
      </c>
    </row>
  </sheetData>
  <hyperlinks>
    <hyperlink ref="A15" r:id="rId1" xr:uid="{9B38B8BD-7D7D-F449-90DD-246E44399571}"/>
  </hyperlinks>
  <pageMargins left="0.25" right="0.25" top="0.75" bottom="0.75" header="0.3" footer="0.3"/>
  <pageSetup orientation="landscape" horizontalDpi="0" verticalDpi="0"/>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dimension ref="A1:F61"/>
  <sheetViews>
    <sheetView showGridLines="0" showRowColHeaders="0" showRuler="0" view="pageLayout" topLeftCell="A27" zoomScale="110" zoomScaleNormal="100" zoomScaleSheetLayoutView="100" zoomScalePageLayoutView="110" workbookViewId="0">
      <selection activeCell="C32" sqref="C32"/>
    </sheetView>
  </sheetViews>
  <sheetFormatPr baseColWidth="10" defaultColWidth="11" defaultRowHeight="16" x14ac:dyDescent="0.2"/>
  <cols>
    <col min="1" max="1" width="3" customWidth="1"/>
    <col min="2" max="2" width="67" customWidth="1"/>
  </cols>
  <sheetData>
    <row r="1" spans="1:6" ht="19" customHeight="1" x14ac:dyDescent="0.25">
      <c r="A1" s="239" t="s">
        <v>1103</v>
      </c>
      <c r="B1" s="239"/>
      <c r="C1" s="239"/>
      <c r="D1" s="239"/>
      <c r="E1" s="239"/>
      <c r="F1" s="239"/>
    </row>
    <row r="2" spans="1:6" ht="19" x14ac:dyDescent="0.25">
      <c r="A2" s="6" t="s">
        <v>1104</v>
      </c>
    </row>
    <row r="3" spans="1:6" ht="117" customHeight="1" x14ac:dyDescent="0.2">
      <c r="A3" s="251" t="s">
        <v>1105</v>
      </c>
      <c r="B3" s="251"/>
      <c r="C3" s="251"/>
      <c r="D3" s="251"/>
      <c r="E3" s="251"/>
      <c r="F3" s="251"/>
    </row>
    <row r="4" spans="1:6" x14ac:dyDescent="0.2">
      <c r="B4" s="18"/>
      <c r="C4" s="303" t="s">
        <v>1106</v>
      </c>
      <c r="D4" s="303"/>
      <c r="E4" s="303" t="s">
        <v>1107</v>
      </c>
      <c r="F4" s="303"/>
    </row>
    <row r="5" spans="1:6" ht="59" customHeight="1" x14ac:dyDescent="0.2">
      <c r="B5" s="53" t="s">
        <v>1108</v>
      </c>
      <c r="C5" s="297" t="s">
        <v>1109</v>
      </c>
      <c r="D5" s="297"/>
      <c r="E5" s="297" t="s">
        <v>1110</v>
      </c>
      <c r="F5" s="297"/>
    </row>
    <row r="6" spans="1:6" ht="51" x14ac:dyDescent="0.2">
      <c r="B6" s="19" t="s">
        <v>1111</v>
      </c>
      <c r="C6" s="297" t="s">
        <v>1109</v>
      </c>
      <c r="D6" s="297"/>
      <c r="E6" s="297" t="s">
        <v>1110</v>
      </c>
      <c r="F6" s="297"/>
    </row>
    <row r="7" spans="1:6" ht="34" x14ac:dyDescent="0.2">
      <c r="B7" s="19" t="s">
        <v>1112</v>
      </c>
      <c r="C7" s="297" t="s">
        <v>1109</v>
      </c>
      <c r="D7" s="297"/>
      <c r="E7" s="297" t="s">
        <v>1113</v>
      </c>
      <c r="F7" s="297"/>
    </row>
    <row r="8" spans="1:6" ht="51" x14ac:dyDescent="0.2">
      <c r="B8" s="19" t="s">
        <v>1114</v>
      </c>
      <c r="C8" s="297" t="s">
        <v>1109</v>
      </c>
      <c r="D8" s="297"/>
      <c r="E8" s="297" t="s">
        <v>1109</v>
      </c>
      <c r="F8" s="297"/>
    </row>
    <row r="9" spans="1:6" ht="17" x14ac:dyDescent="0.2">
      <c r="B9" s="19" t="s">
        <v>1115</v>
      </c>
      <c r="C9" s="297" t="s">
        <v>1116</v>
      </c>
      <c r="D9" s="297"/>
      <c r="E9" s="297" t="s">
        <v>1109</v>
      </c>
      <c r="F9" s="297"/>
    </row>
    <row r="10" spans="1:6" ht="17" x14ac:dyDescent="0.2">
      <c r="B10" s="19" t="s">
        <v>1117</v>
      </c>
      <c r="C10" s="297" t="s">
        <v>1109</v>
      </c>
      <c r="D10" s="297"/>
      <c r="E10" s="297" t="s">
        <v>1109</v>
      </c>
      <c r="F10" s="297"/>
    </row>
    <row r="11" spans="1:6" ht="17" x14ac:dyDescent="0.2">
      <c r="B11" s="19" t="s">
        <v>1118</v>
      </c>
      <c r="C11" s="297" t="s">
        <v>1109</v>
      </c>
      <c r="D11" s="297"/>
      <c r="E11" s="298" t="s">
        <v>1116</v>
      </c>
      <c r="F11" s="298"/>
    </row>
    <row r="12" spans="1:6" ht="108" customHeight="1" x14ac:dyDescent="0.2">
      <c r="A12" s="299" t="s">
        <v>1119</v>
      </c>
      <c r="B12" s="300"/>
      <c r="C12" s="300"/>
      <c r="D12" s="300"/>
      <c r="E12" s="300"/>
      <c r="F12" s="300"/>
    </row>
    <row r="13" spans="1:6" ht="176" customHeight="1" x14ac:dyDescent="0.2">
      <c r="A13" s="301" t="s">
        <v>1120</v>
      </c>
      <c r="B13" s="301"/>
      <c r="C13" s="301"/>
      <c r="D13" s="301"/>
      <c r="E13" s="301"/>
      <c r="F13" s="301"/>
    </row>
    <row r="14" spans="1:6" x14ac:dyDescent="0.2">
      <c r="B14" s="18"/>
      <c r="C14" s="174" t="s">
        <v>1106</v>
      </c>
      <c r="D14" s="174" t="s">
        <v>1107</v>
      </c>
      <c r="E14" s="174" t="s">
        <v>556</v>
      </c>
    </row>
    <row r="15" spans="1:6" ht="26" customHeight="1" x14ac:dyDescent="0.2">
      <c r="B15" s="175" t="s">
        <v>1121</v>
      </c>
      <c r="C15" s="223">
        <v>108</v>
      </c>
      <c r="D15" s="223">
        <v>68</v>
      </c>
      <c r="E15" s="223">
        <f>SUM(C15:D15)</f>
        <v>176</v>
      </c>
    </row>
    <row r="16" spans="1:6" ht="29" customHeight="1" x14ac:dyDescent="0.2">
      <c r="B16" s="175" t="s">
        <v>1122</v>
      </c>
      <c r="C16" s="223">
        <v>28</v>
      </c>
      <c r="D16" s="223">
        <v>13</v>
      </c>
      <c r="E16" s="223">
        <f>SUM(C16:D16)</f>
        <v>41</v>
      </c>
    </row>
    <row r="17" spans="1:6" ht="27" customHeight="1" x14ac:dyDescent="0.2">
      <c r="B17" s="175" t="s">
        <v>1123</v>
      </c>
      <c r="C17" s="223">
        <v>52</v>
      </c>
      <c r="D17" s="223">
        <v>38</v>
      </c>
      <c r="E17" s="223">
        <f t="shared" ref="E17:E24" si="0">SUM(C17:D17)</f>
        <v>90</v>
      </c>
    </row>
    <row r="18" spans="1:6" ht="24" customHeight="1" x14ac:dyDescent="0.2">
      <c r="B18" s="175" t="s">
        <v>1124</v>
      </c>
      <c r="C18" s="223">
        <v>56</v>
      </c>
      <c r="D18" s="223">
        <v>30</v>
      </c>
      <c r="E18" s="223">
        <f t="shared" si="0"/>
        <v>86</v>
      </c>
    </row>
    <row r="19" spans="1:6" ht="33.75" customHeight="1" x14ac:dyDescent="0.2">
      <c r="B19" s="175" t="s">
        <v>1125</v>
      </c>
      <c r="C19" s="223">
        <v>4</v>
      </c>
      <c r="D19" s="223">
        <v>0</v>
      </c>
      <c r="E19" s="223">
        <f t="shared" si="0"/>
        <v>4</v>
      </c>
    </row>
    <row r="20" spans="1:6" ht="33.75" customHeight="1" x14ac:dyDescent="0.2">
      <c r="B20" s="175" t="s">
        <v>1126</v>
      </c>
      <c r="C20" s="223">
        <v>94</v>
      </c>
      <c r="D20" s="223">
        <v>21</v>
      </c>
      <c r="E20" s="223">
        <f t="shared" si="0"/>
        <v>115</v>
      </c>
    </row>
    <row r="21" spans="1:6" ht="33.75" customHeight="1" x14ac:dyDescent="0.2">
      <c r="B21" s="53" t="s">
        <v>1127</v>
      </c>
      <c r="C21" s="223">
        <v>11</v>
      </c>
      <c r="D21" s="223">
        <v>21</v>
      </c>
      <c r="E21" s="223">
        <f t="shared" si="0"/>
        <v>32</v>
      </c>
    </row>
    <row r="22" spans="1:6" ht="33.75" customHeight="1" x14ac:dyDescent="0.2">
      <c r="B22" s="175" t="s">
        <v>1128</v>
      </c>
      <c r="C22" s="223">
        <v>3</v>
      </c>
      <c r="D22" s="223">
        <v>12</v>
      </c>
      <c r="E22" s="223">
        <f t="shared" si="0"/>
        <v>15</v>
      </c>
    </row>
    <row r="23" spans="1:6" ht="33.75" customHeight="1" x14ac:dyDescent="0.2">
      <c r="B23" s="175" t="s">
        <v>1129</v>
      </c>
      <c r="C23" s="223">
        <v>0</v>
      </c>
      <c r="D23" s="223">
        <v>14</v>
      </c>
      <c r="E23" s="223">
        <f t="shared" si="0"/>
        <v>14</v>
      </c>
    </row>
    <row r="24" spans="1:6" ht="33.75" customHeight="1" x14ac:dyDescent="0.2">
      <c r="B24" s="176" t="s">
        <v>1130</v>
      </c>
      <c r="C24" s="223">
        <v>0</v>
      </c>
      <c r="D24" s="223">
        <v>0</v>
      </c>
      <c r="E24" s="223">
        <f t="shared" si="0"/>
        <v>0</v>
      </c>
    </row>
    <row r="25" spans="1:6" x14ac:dyDescent="0.2">
      <c r="B25" s="157" t="s">
        <v>1131</v>
      </c>
    </row>
    <row r="27" spans="1:6" ht="27" customHeight="1" x14ac:dyDescent="0.2">
      <c r="A27" s="155" t="s">
        <v>1132</v>
      </c>
    </row>
    <row r="28" spans="1:6" ht="103" customHeight="1" x14ac:dyDescent="0.2">
      <c r="A28" s="249" t="s">
        <v>1133</v>
      </c>
      <c r="B28" s="249"/>
      <c r="C28" s="249"/>
      <c r="D28" s="249"/>
      <c r="E28" s="249"/>
      <c r="F28" s="249"/>
    </row>
    <row r="30" spans="1:6" x14ac:dyDescent="0.2">
      <c r="B30" s="30" t="s">
        <v>1134</v>
      </c>
      <c r="C30" s="37">
        <v>10</v>
      </c>
      <c r="D30" s="17" t="s">
        <v>1135</v>
      </c>
      <c r="E30" s="17">
        <v>1</v>
      </c>
    </row>
    <row r="32" spans="1:6" x14ac:dyDescent="0.2">
      <c r="B32" s="30" t="s">
        <v>1136</v>
      </c>
      <c r="C32" s="37">
        <v>1305</v>
      </c>
    </row>
    <row r="34" spans="1:6" x14ac:dyDescent="0.2">
      <c r="B34" s="30" t="s">
        <v>1137</v>
      </c>
      <c r="C34" s="37">
        <v>130.69999999999999</v>
      </c>
    </row>
    <row r="35" spans="1:6" x14ac:dyDescent="0.2">
      <c r="B35" s="13"/>
    </row>
    <row r="36" spans="1:6" ht="19" x14ac:dyDescent="0.2">
      <c r="A36" s="155" t="s">
        <v>1138</v>
      </c>
    </row>
    <row r="37" spans="1:6" ht="251" customHeight="1" x14ac:dyDescent="0.2">
      <c r="A37" s="249" t="s">
        <v>1139</v>
      </c>
      <c r="B37" s="249"/>
      <c r="C37" s="249"/>
      <c r="D37" s="249"/>
      <c r="E37" s="249"/>
      <c r="F37" s="249"/>
    </row>
    <row r="38" spans="1:6" ht="68" customHeight="1" x14ac:dyDescent="0.2">
      <c r="A38" s="249" t="s">
        <v>1140</v>
      </c>
      <c r="B38" s="249"/>
      <c r="C38" s="249"/>
      <c r="D38" s="249"/>
      <c r="E38" s="249"/>
      <c r="F38" s="249"/>
    </row>
    <row r="39" spans="1:6" ht="36" customHeight="1" x14ac:dyDescent="0.2">
      <c r="A39" s="302" t="s">
        <v>1141</v>
      </c>
      <c r="B39" s="302"/>
      <c r="C39" s="23" t="s">
        <v>1142</v>
      </c>
      <c r="E39" s="23" t="s">
        <v>1143</v>
      </c>
    </row>
    <row r="40" spans="1:6" x14ac:dyDescent="0.2">
      <c r="B40" s="156" t="s">
        <v>1144</v>
      </c>
      <c r="C40" s="37">
        <v>78</v>
      </c>
      <c r="E40" s="37">
        <v>1</v>
      </c>
    </row>
    <row r="41" spans="1:6" x14ac:dyDescent="0.2">
      <c r="B41" s="156" t="s">
        <v>1145</v>
      </c>
      <c r="C41" s="37">
        <v>102</v>
      </c>
      <c r="E41" s="37">
        <v>2</v>
      </c>
    </row>
    <row r="42" spans="1:6" x14ac:dyDescent="0.2">
      <c r="B42" s="156" t="s">
        <v>1146</v>
      </c>
      <c r="C42" s="37">
        <v>71</v>
      </c>
      <c r="E42" s="37">
        <v>0</v>
      </c>
    </row>
    <row r="43" spans="1:6" x14ac:dyDescent="0.2">
      <c r="B43" s="156" t="s">
        <v>1147</v>
      </c>
      <c r="C43" s="37">
        <v>24</v>
      </c>
      <c r="E43" s="37">
        <v>0</v>
      </c>
    </row>
    <row r="44" spans="1:6" x14ac:dyDescent="0.2">
      <c r="B44" s="156" t="s">
        <v>1148</v>
      </c>
      <c r="C44" s="37">
        <v>27</v>
      </c>
      <c r="E44" s="37">
        <v>0</v>
      </c>
    </row>
    <row r="45" spans="1:6" x14ac:dyDescent="0.2">
      <c r="B45" s="156" t="s">
        <v>1149</v>
      </c>
      <c r="C45" s="37">
        <v>3</v>
      </c>
      <c r="E45" s="37">
        <v>0</v>
      </c>
    </row>
    <row r="46" spans="1:6" x14ac:dyDescent="0.2">
      <c r="B46" s="156" t="s">
        <v>1150</v>
      </c>
      <c r="C46" s="37">
        <v>0</v>
      </c>
      <c r="E46" s="37">
        <v>0</v>
      </c>
    </row>
    <row r="47" spans="1:6" x14ac:dyDescent="0.2">
      <c r="B47" s="156" t="s">
        <v>556</v>
      </c>
      <c r="C47" s="26">
        <f>SUM(C40:C46)</f>
        <v>305</v>
      </c>
      <c r="D47" s="3"/>
      <c r="E47" s="26">
        <f>SUM(E40:E46)</f>
        <v>3</v>
      </c>
    </row>
    <row r="48" spans="1:6" x14ac:dyDescent="0.2">
      <c r="B48" s="177"/>
    </row>
    <row r="49" spans="1:6" ht="19" x14ac:dyDescent="0.25">
      <c r="A49" s="228" t="s">
        <v>1151</v>
      </c>
      <c r="B49" s="228"/>
      <c r="C49" s="228"/>
      <c r="D49" s="228"/>
      <c r="E49" s="228"/>
      <c r="F49" s="228"/>
    </row>
    <row r="50" spans="1:6" x14ac:dyDescent="0.2">
      <c r="B50" s="177"/>
    </row>
    <row r="51" spans="1:6" x14ac:dyDescent="0.2">
      <c r="B51" s="177"/>
    </row>
    <row r="52" spans="1:6" x14ac:dyDescent="0.2">
      <c r="B52" s="177"/>
    </row>
    <row r="53" spans="1:6" x14ac:dyDescent="0.2">
      <c r="B53" s="177"/>
    </row>
    <row r="54" spans="1:6" x14ac:dyDescent="0.2">
      <c r="B54" s="177"/>
    </row>
    <row r="55" spans="1:6" x14ac:dyDescent="0.2">
      <c r="B55" s="177"/>
    </row>
    <row r="56" spans="1:6" x14ac:dyDescent="0.2">
      <c r="B56" s="177"/>
    </row>
    <row r="57" spans="1:6" x14ac:dyDescent="0.2">
      <c r="B57" s="177"/>
    </row>
    <row r="58" spans="1:6" x14ac:dyDescent="0.2">
      <c r="B58" s="177"/>
    </row>
    <row r="59" spans="1:6" x14ac:dyDescent="0.2">
      <c r="B59" s="177"/>
    </row>
    <row r="60" spans="1:6" x14ac:dyDescent="0.2">
      <c r="B60" s="177"/>
    </row>
    <row r="61" spans="1:6" x14ac:dyDescent="0.2">
      <c r="B61" s="178"/>
    </row>
  </sheetData>
  <sheetProtection formatColumns="0" formatRows="0" selectLockedCells="1"/>
  <mergeCells count="25">
    <mergeCell ref="C8:D8"/>
    <mergeCell ref="C9:D9"/>
    <mergeCell ref="C10:D10"/>
    <mergeCell ref="E6:F6"/>
    <mergeCell ref="E7:F7"/>
    <mergeCell ref="E8:F8"/>
    <mergeCell ref="C6:D6"/>
    <mergeCell ref="C7:D7"/>
    <mergeCell ref="A1:F1"/>
    <mergeCell ref="A3:F3"/>
    <mergeCell ref="C4:D4"/>
    <mergeCell ref="C5:D5"/>
    <mergeCell ref="E4:F4"/>
    <mergeCell ref="E5:F5"/>
    <mergeCell ref="A49:F49"/>
    <mergeCell ref="A38:F38"/>
    <mergeCell ref="A37:F37"/>
    <mergeCell ref="A28:F28"/>
    <mergeCell ref="E9:F9"/>
    <mergeCell ref="E10:F10"/>
    <mergeCell ref="C11:D11"/>
    <mergeCell ref="E11:F11"/>
    <mergeCell ref="A12:F12"/>
    <mergeCell ref="A13:F13"/>
    <mergeCell ref="A39:B39"/>
  </mergeCells>
  <pageMargins left="0.7" right="0.7" top="0.75" bottom="0.75" header="0.3" footer="0.3"/>
  <pageSetup orientation="landscape" horizontalDpi="0" verticalDpi="0"/>
  <headerFooter>
    <oddHeader xml:space="preserve">&amp;C&amp;"System Font,Regular"&amp;10&amp;K000000   
</oddHeader>
    <oddFooter xml:space="preserve">&amp;C   
</oddFooter>
  </headerFooter>
  <rowBreaks count="1" manualBreakCount="1">
    <brk id="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owColHeaders="0" showRuler="0" view="pageLayout" topLeftCell="A7" zoomScale="110" zoomScaleNormal="100" zoomScalePageLayoutView="110" workbookViewId="0">
      <selection activeCell="D45" sqref="D45"/>
    </sheetView>
  </sheetViews>
  <sheetFormatPr baseColWidth="10" defaultColWidth="10.6640625" defaultRowHeight="16" x14ac:dyDescent="0.2"/>
  <cols>
    <col min="1" max="1" width="54" customWidth="1"/>
    <col min="2" max="5" width="14.33203125" customWidth="1"/>
  </cols>
  <sheetData>
    <row r="1" spans="1:5" ht="19" customHeight="1" x14ac:dyDescent="0.25">
      <c r="A1" s="239" t="s">
        <v>1152</v>
      </c>
      <c r="B1" s="239"/>
      <c r="C1" s="239"/>
      <c r="D1" s="239"/>
      <c r="E1" s="239"/>
    </row>
    <row r="3" spans="1:5" x14ac:dyDescent="0.2">
      <c r="A3" s="1" t="s">
        <v>1153</v>
      </c>
    </row>
    <row r="5" spans="1:5" ht="94" customHeight="1" x14ac:dyDescent="0.2">
      <c r="A5" s="249" t="s">
        <v>1154</v>
      </c>
      <c r="B5" s="249"/>
      <c r="C5" s="249"/>
      <c r="D5" s="249"/>
      <c r="E5" s="249"/>
    </row>
    <row r="8" spans="1:5" ht="51" x14ac:dyDescent="0.2">
      <c r="A8" s="158" t="s">
        <v>1155</v>
      </c>
      <c r="B8" s="159" t="s">
        <v>1156</v>
      </c>
      <c r="C8" s="158" t="s">
        <v>496</v>
      </c>
      <c r="D8" s="158" t="s">
        <v>502</v>
      </c>
      <c r="E8" s="159" t="s">
        <v>1157</v>
      </c>
    </row>
    <row r="9" spans="1:5" ht="17" x14ac:dyDescent="0.2">
      <c r="A9" s="160" t="s">
        <v>1158</v>
      </c>
      <c r="B9" s="163"/>
      <c r="C9" s="163"/>
      <c r="D9" s="76"/>
      <c r="E9" s="161">
        <v>1</v>
      </c>
    </row>
    <row r="10" spans="1:5" ht="17" x14ac:dyDescent="0.2">
      <c r="A10" s="160" t="s">
        <v>1159</v>
      </c>
      <c r="B10" s="163"/>
      <c r="C10" s="163"/>
      <c r="D10" s="76"/>
      <c r="E10" s="161">
        <v>3</v>
      </c>
    </row>
    <row r="11" spans="1:5" ht="17" x14ac:dyDescent="0.2">
      <c r="A11" s="160" t="s">
        <v>1160</v>
      </c>
      <c r="B11" s="163"/>
      <c r="C11" s="163"/>
      <c r="D11" s="76"/>
      <c r="E11" s="161">
        <v>4</v>
      </c>
    </row>
    <row r="12" spans="1:5" ht="17" x14ac:dyDescent="0.2">
      <c r="A12" s="160" t="s">
        <v>1161</v>
      </c>
      <c r="B12" s="163"/>
      <c r="C12" s="163"/>
      <c r="D12" s="76"/>
      <c r="E12" s="161">
        <v>5</v>
      </c>
    </row>
    <row r="13" spans="1:5" ht="17" x14ac:dyDescent="0.2">
      <c r="A13" s="160" t="s">
        <v>1162</v>
      </c>
      <c r="B13" s="163"/>
      <c r="C13" s="163"/>
      <c r="D13" s="76">
        <v>6.3E-2</v>
      </c>
      <c r="E13" s="161">
        <v>9</v>
      </c>
    </row>
    <row r="14" spans="1:5" ht="17" x14ac:dyDescent="0.2">
      <c r="A14" s="160" t="s">
        <v>1163</v>
      </c>
      <c r="B14" s="163"/>
      <c r="C14" s="163"/>
      <c r="D14" s="76"/>
      <c r="E14" s="161">
        <v>10</v>
      </c>
    </row>
    <row r="15" spans="1:5" ht="17" x14ac:dyDescent="0.2">
      <c r="A15" s="160" t="s">
        <v>1164</v>
      </c>
      <c r="B15" s="163"/>
      <c r="C15" s="163"/>
      <c r="D15" s="76">
        <v>0.05</v>
      </c>
      <c r="E15" s="161">
        <v>11</v>
      </c>
    </row>
    <row r="16" spans="1:5" ht="17" x14ac:dyDescent="0.2">
      <c r="A16" s="160" t="s">
        <v>1165</v>
      </c>
      <c r="B16" s="163"/>
      <c r="C16" s="163"/>
      <c r="D16" s="76"/>
      <c r="E16" s="161">
        <v>12</v>
      </c>
    </row>
    <row r="17" spans="1:5" ht="17" x14ac:dyDescent="0.2">
      <c r="A17" s="160" t="s">
        <v>1166</v>
      </c>
      <c r="B17" s="163"/>
      <c r="C17" s="163"/>
      <c r="D17" s="76"/>
      <c r="E17" s="161">
        <v>13</v>
      </c>
    </row>
    <row r="18" spans="1:5" ht="17" x14ac:dyDescent="0.2">
      <c r="A18" s="160" t="s">
        <v>1167</v>
      </c>
      <c r="B18" s="163"/>
      <c r="C18" s="163"/>
      <c r="D18" s="76">
        <v>2.3E-2</v>
      </c>
      <c r="E18" s="161">
        <v>14</v>
      </c>
    </row>
    <row r="19" spans="1:5" ht="17" x14ac:dyDescent="0.2">
      <c r="A19" s="160" t="s">
        <v>1168</v>
      </c>
      <c r="B19" s="163"/>
      <c r="C19" s="163"/>
      <c r="D19" s="76"/>
      <c r="E19" s="161">
        <v>15</v>
      </c>
    </row>
    <row r="20" spans="1:5" ht="17" x14ac:dyDescent="0.2">
      <c r="A20" s="160" t="s">
        <v>1169</v>
      </c>
      <c r="B20" s="163"/>
      <c r="C20" s="163"/>
      <c r="D20" s="76">
        <v>1.6E-2</v>
      </c>
      <c r="E20" s="161">
        <v>16</v>
      </c>
    </row>
    <row r="21" spans="1:5" ht="17" x14ac:dyDescent="0.2">
      <c r="A21" s="160" t="s">
        <v>1170</v>
      </c>
      <c r="B21" s="163"/>
      <c r="C21" s="163"/>
      <c r="D21" s="76"/>
      <c r="E21" s="161">
        <v>19</v>
      </c>
    </row>
    <row r="22" spans="1:5" ht="17" x14ac:dyDescent="0.2">
      <c r="A22" s="160" t="s">
        <v>1171</v>
      </c>
      <c r="B22" s="163"/>
      <c r="C22" s="163"/>
      <c r="D22" s="76"/>
      <c r="E22" s="161">
        <v>22</v>
      </c>
    </row>
    <row r="23" spans="1:5" ht="17" x14ac:dyDescent="0.2">
      <c r="A23" s="160" t="s">
        <v>643</v>
      </c>
      <c r="B23" s="163"/>
      <c r="C23" s="163"/>
      <c r="D23" s="76">
        <v>3.4000000000000002E-2</v>
      </c>
      <c r="E23" s="161">
        <v>23</v>
      </c>
    </row>
    <row r="24" spans="1:5" ht="17" x14ac:dyDescent="0.2">
      <c r="A24" s="160" t="s">
        <v>1172</v>
      </c>
      <c r="B24" s="163"/>
      <c r="C24" s="163"/>
      <c r="D24" s="76">
        <v>2.9000000000000001E-2</v>
      </c>
      <c r="E24" s="161">
        <v>24</v>
      </c>
    </row>
    <row r="25" spans="1:5" ht="17" x14ac:dyDescent="0.2">
      <c r="A25" s="160" t="s">
        <v>1173</v>
      </c>
      <c r="B25" s="163"/>
      <c r="C25" s="163"/>
      <c r="D25" s="76"/>
      <c r="E25" s="161">
        <v>25</v>
      </c>
    </row>
    <row r="26" spans="1:5" ht="17" x14ac:dyDescent="0.2">
      <c r="A26" s="160" t="s">
        <v>1174</v>
      </c>
      <c r="B26" s="163"/>
      <c r="C26" s="163"/>
      <c r="D26" s="76">
        <v>0.1</v>
      </c>
      <c r="E26" s="161">
        <v>26</v>
      </c>
    </row>
    <row r="27" spans="1:5" ht="17" x14ac:dyDescent="0.2">
      <c r="A27" s="160" t="s">
        <v>1175</v>
      </c>
      <c r="B27" s="163"/>
      <c r="C27" s="163"/>
      <c r="D27" s="76">
        <v>1.2999999999999999E-2</v>
      </c>
      <c r="E27" s="161">
        <v>27</v>
      </c>
    </row>
    <row r="28" spans="1:5" ht="17" x14ac:dyDescent="0.2">
      <c r="A28" s="160" t="s">
        <v>1176</v>
      </c>
      <c r="B28" s="163"/>
      <c r="C28" s="163"/>
      <c r="D28" s="76"/>
      <c r="E28" s="161" t="s">
        <v>1177</v>
      </c>
    </row>
    <row r="29" spans="1:5" ht="17" x14ac:dyDescent="0.2">
      <c r="A29" s="160" t="s">
        <v>1178</v>
      </c>
      <c r="B29" s="163"/>
      <c r="C29" s="163"/>
      <c r="D29" s="76">
        <v>1.7999999999999999E-2</v>
      </c>
      <c r="E29" s="161">
        <v>30</v>
      </c>
    </row>
    <row r="30" spans="1:5" ht="17" x14ac:dyDescent="0.2">
      <c r="A30" s="160" t="s">
        <v>1179</v>
      </c>
      <c r="B30" s="163"/>
      <c r="C30" s="163"/>
      <c r="D30" s="76">
        <v>0.111</v>
      </c>
      <c r="E30" s="161">
        <v>31</v>
      </c>
    </row>
    <row r="31" spans="1:5" ht="17" x14ac:dyDescent="0.2">
      <c r="A31" s="160" t="s">
        <v>1180</v>
      </c>
      <c r="B31" s="163"/>
      <c r="C31" s="163"/>
      <c r="D31" s="76">
        <v>5.8000000000000003E-2</v>
      </c>
      <c r="E31" s="161">
        <v>38</v>
      </c>
    </row>
    <row r="32" spans="1:5" ht="17" x14ac:dyDescent="0.2">
      <c r="A32" s="160" t="s">
        <v>1181</v>
      </c>
      <c r="B32" s="163"/>
      <c r="C32" s="163"/>
      <c r="D32" s="76"/>
      <c r="E32" s="161">
        <v>39</v>
      </c>
    </row>
    <row r="33" spans="1:5" ht="17" x14ac:dyDescent="0.2">
      <c r="A33" s="160" t="s">
        <v>1182</v>
      </c>
      <c r="B33" s="163"/>
      <c r="C33" s="163"/>
      <c r="D33" s="76">
        <v>0.05</v>
      </c>
      <c r="E33" s="161">
        <v>40</v>
      </c>
    </row>
    <row r="34" spans="1:5" ht="17" x14ac:dyDescent="0.2">
      <c r="A34" s="160" t="s">
        <v>1183</v>
      </c>
      <c r="B34" s="163"/>
      <c r="C34" s="163"/>
      <c r="D34" s="76"/>
      <c r="E34" s="161">
        <v>41</v>
      </c>
    </row>
    <row r="35" spans="1:5" ht="17" x14ac:dyDescent="0.2">
      <c r="A35" s="160" t="s">
        <v>1184</v>
      </c>
      <c r="B35" s="163"/>
      <c r="C35" s="163"/>
      <c r="D35" s="76">
        <v>7.0999999999999994E-2</v>
      </c>
      <c r="E35" s="161">
        <v>42</v>
      </c>
    </row>
    <row r="36" spans="1:5" ht="34" x14ac:dyDescent="0.2">
      <c r="A36" s="160" t="s">
        <v>1185</v>
      </c>
      <c r="B36" s="163"/>
      <c r="C36" s="163"/>
      <c r="D36" s="76"/>
      <c r="E36" s="161">
        <v>43</v>
      </c>
    </row>
    <row r="37" spans="1:5" ht="17" x14ac:dyDescent="0.2">
      <c r="A37" s="160" t="s">
        <v>1186</v>
      </c>
      <c r="B37" s="163"/>
      <c r="C37" s="163"/>
      <c r="D37" s="76"/>
      <c r="E37" s="161">
        <v>44</v>
      </c>
    </row>
    <row r="38" spans="1:5" ht="17" x14ac:dyDescent="0.2">
      <c r="A38" s="160" t="s">
        <v>1187</v>
      </c>
      <c r="B38" s="163"/>
      <c r="C38" s="163"/>
      <c r="D38" s="76">
        <v>0.113</v>
      </c>
      <c r="E38" s="161">
        <v>45</v>
      </c>
    </row>
    <row r="39" spans="1:5" ht="17" x14ac:dyDescent="0.2">
      <c r="A39" s="160" t="s">
        <v>1188</v>
      </c>
      <c r="B39" s="163"/>
      <c r="C39" s="163"/>
      <c r="D39" s="76"/>
      <c r="E39" s="161">
        <v>46</v>
      </c>
    </row>
    <row r="40" spans="1:5" ht="17" x14ac:dyDescent="0.2">
      <c r="A40" s="160" t="s">
        <v>1189</v>
      </c>
      <c r="B40" s="163"/>
      <c r="C40" s="163"/>
      <c r="D40" s="76"/>
      <c r="E40" s="161">
        <v>47</v>
      </c>
    </row>
    <row r="41" spans="1:5" ht="17" x14ac:dyDescent="0.2">
      <c r="A41" s="160" t="s">
        <v>1190</v>
      </c>
      <c r="B41" s="163"/>
      <c r="C41" s="163"/>
      <c r="D41" s="76"/>
      <c r="E41" s="161">
        <v>48</v>
      </c>
    </row>
    <row r="42" spans="1:5" ht="17" x14ac:dyDescent="0.2">
      <c r="A42" s="160" t="s">
        <v>1191</v>
      </c>
      <c r="B42" s="163"/>
      <c r="C42" s="163"/>
      <c r="D42" s="76"/>
      <c r="E42" s="161">
        <v>49</v>
      </c>
    </row>
    <row r="43" spans="1:5" ht="17" x14ac:dyDescent="0.2">
      <c r="A43" s="160" t="s">
        <v>1192</v>
      </c>
      <c r="B43" s="163"/>
      <c r="C43" s="163"/>
      <c r="D43" s="76">
        <v>4.7E-2</v>
      </c>
      <c r="E43" s="161">
        <v>50</v>
      </c>
    </row>
    <row r="44" spans="1:5" ht="17" x14ac:dyDescent="0.2">
      <c r="A44" s="160" t="s">
        <v>1193</v>
      </c>
      <c r="B44" s="163"/>
      <c r="C44" s="163"/>
      <c r="D44" s="76">
        <v>2.1000000000000001E-2</v>
      </c>
      <c r="E44" s="161">
        <v>51</v>
      </c>
    </row>
    <row r="45" spans="1:5" ht="17" x14ac:dyDescent="0.2">
      <c r="A45" s="160" t="s">
        <v>1194</v>
      </c>
      <c r="B45" s="163"/>
      <c r="C45" s="163"/>
      <c r="D45" s="76">
        <v>0.158</v>
      </c>
      <c r="E45" s="161">
        <v>52</v>
      </c>
    </row>
    <row r="46" spans="1:5" ht="17" x14ac:dyDescent="0.2">
      <c r="A46" s="160" t="s">
        <v>398</v>
      </c>
      <c r="B46" s="163"/>
      <c r="C46" s="163"/>
      <c r="D46" s="76">
        <v>2.1000000000000001E-2</v>
      </c>
      <c r="E46" s="161">
        <v>54</v>
      </c>
    </row>
    <row r="47" spans="1:5" ht="17" x14ac:dyDescent="0.2">
      <c r="A47" s="162" t="s">
        <v>3</v>
      </c>
      <c r="B47" s="163"/>
      <c r="C47" s="163"/>
      <c r="D47" s="117"/>
      <c r="E47" s="18"/>
    </row>
    <row r="50" spans="1:5" ht="19" x14ac:dyDescent="0.25">
      <c r="A50" s="239" t="s">
        <v>1195</v>
      </c>
      <c r="B50" s="239"/>
      <c r="C50" s="239"/>
      <c r="D50" s="239"/>
      <c r="E50" s="239"/>
    </row>
  </sheetData>
  <sheetProtection formatColumns="0" formatRows="0" selectLockedCells="1"/>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orientation="landscape" horizontalDpi="0" verticalDpi="0"/>
  <headerFooter>
    <oddHeader xml:space="preserve">&amp;C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owColHeaders="0" showRuler="0" view="pageLayout" zoomScale="110" zoomScaleNormal="100" zoomScalePageLayoutView="110" workbookViewId="0">
      <selection sqref="A1:J1"/>
    </sheetView>
  </sheetViews>
  <sheetFormatPr baseColWidth="10" defaultColWidth="10.83203125" defaultRowHeight="36" customHeight="1" x14ac:dyDescent="0.2"/>
  <cols>
    <col min="1" max="4" width="10.83203125" style="20"/>
    <col min="5" max="5" width="9.5" style="20" customWidth="1"/>
    <col min="6" max="6" width="10.83203125" style="20"/>
    <col min="7" max="7" width="9.83203125" style="20" customWidth="1"/>
    <col min="8" max="8" width="10.83203125" style="20"/>
    <col min="9" max="9" width="10.6640625" style="20" customWidth="1"/>
    <col min="10" max="10" width="9.83203125" style="20" customWidth="1"/>
    <col min="11" max="16384" width="10.83203125" style="20"/>
  </cols>
  <sheetData>
    <row r="1" spans="1:10" ht="36" customHeight="1" x14ac:dyDescent="0.2">
      <c r="A1" s="304" t="s">
        <v>1196</v>
      </c>
      <c r="B1" s="304"/>
      <c r="C1" s="304"/>
      <c r="D1" s="304"/>
      <c r="E1" s="304"/>
      <c r="F1" s="304"/>
      <c r="G1" s="304"/>
      <c r="H1" s="304"/>
      <c r="I1" s="304"/>
      <c r="J1" s="304"/>
    </row>
    <row r="2" spans="1:10" ht="12" customHeight="1" x14ac:dyDescent="0.2">
      <c r="A2" s="305"/>
      <c r="B2" s="305"/>
      <c r="C2" s="305"/>
      <c r="D2" s="305"/>
      <c r="E2" s="305"/>
      <c r="F2" s="305"/>
      <c r="G2" s="305"/>
      <c r="H2" s="305"/>
      <c r="I2" s="305"/>
      <c r="J2" s="305"/>
    </row>
    <row r="3" spans="1:10" ht="19" customHeight="1" x14ac:dyDescent="0.2">
      <c r="A3" s="306" t="s">
        <v>1197</v>
      </c>
      <c r="B3" s="307"/>
      <c r="C3" s="307"/>
      <c r="D3" s="307"/>
      <c r="E3" s="307"/>
      <c r="F3" s="307"/>
      <c r="G3" s="307"/>
      <c r="H3" s="307"/>
      <c r="I3" s="307"/>
      <c r="J3" s="307"/>
    </row>
    <row r="4" spans="1:10" ht="9" customHeight="1" x14ac:dyDescent="0.2">
      <c r="A4" s="307"/>
      <c r="B4" s="307"/>
      <c r="C4" s="307"/>
      <c r="D4" s="307"/>
      <c r="E4" s="307"/>
      <c r="F4" s="307"/>
      <c r="G4" s="307"/>
      <c r="H4" s="307"/>
      <c r="I4" s="307"/>
      <c r="J4" s="307"/>
    </row>
    <row r="5" spans="1:10" ht="36" customHeight="1" x14ac:dyDescent="0.2">
      <c r="A5" s="307" t="s">
        <v>1198</v>
      </c>
      <c r="B5" s="307"/>
      <c r="C5" s="307"/>
      <c r="D5" s="307"/>
      <c r="E5" s="307"/>
      <c r="F5" s="307"/>
      <c r="G5" s="307"/>
      <c r="H5" s="307"/>
      <c r="I5" s="307"/>
      <c r="J5" s="307"/>
    </row>
    <row r="6" spans="1:10" ht="10" customHeight="1" x14ac:dyDescent="0.2">
      <c r="A6" s="166"/>
    </row>
    <row r="7" spans="1:10" ht="17" customHeight="1" x14ac:dyDescent="0.2">
      <c r="A7" s="308" t="s">
        <v>1199</v>
      </c>
      <c r="B7" s="308"/>
      <c r="C7" s="308"/>
      <c r="D7" s="308"/>
      <c r="E7" s="308"/>
      <c r="F7" s="308"/>
      <c r="G7" s="308"/>
      <c r="H7" s="308"/>
      <c r="I7" s="308"/>
      <c r="J7" s="308"/>
    </row>
    <row r="8" spans="1:10" ht="19" customHeight="1" x14ac:dyDescent="0.2">
      <c r="A8" s="310" t="s">
        <v>1200</v>
      </c>
      <c r="B8" s="310"/>
      <c r="C8" s="310"/>
      <c r="D8" s="310"/>
      <c r="E8" s="310"/>
      <c r="F8" s="310"/>
      <c r="G8" s="310"/>
      <c r="H8" s="310"/>
      <c r="I8" s="310"/>
      <c r="J8" s="310"/>
    </row>
    <row r="9" spans="1:10" ht="36" customHeight="1" x14ac:dyDescent="0.2">
      <c r="A9" s="165"/>
    </row>
    <row r="10" spans="1:10" s="167" customFormat="1" ht="57.5" customHeight="1" x14ac:dyDescent="0.2">
      <c r="A10" s="309" t="s">
        <v>1201</v>
      </c>
      <c r="B10" s="309"/>
      <c r="C10" s="309"/>
      <c r="D10" s="309"/>
      <c r="E10" s="309"/>
      <c r="F10" s="309"/>
      <c r="G10" s="309"/>
      <c r="H10" s="309"/>
      <c r="I10" s="309"/>
      <c r="J10" s="309"/>
    </row>
    <row r="11" spans="1:10" s="167" customFormat="1" ht="57.5" customHeight="1" x14ac:dyDescent="0.2">
      <c r="A11" s="309" t="s">
        <v>1202</v>
      </c>
      <c r="B11" s="309"/>
      <c r="C11" s="309"/>
      <c r="D11" s="309"/>
      <c r="E11" s="309"/>
      <c r="F11" s="309"/>
      <c r="G11" s="309"/>
      <c r="H11" s="309"/>
      <c r="I11" s="309"/>
      <c r="J11" s="309"/>
    </row>
    <row r="12" spans="1:10" s="167" customFormat="1" ht="57.5" customHeight="1" x14ac:dyDescent="0.2">
      <c r="A12" s="306" t="s">
        <v>1203</v>
      </c>
      <c r="B12" s="306"/>
      <c r="C12" s="306"/>
      <c r="D12" s="306"/>
      <c r="E12" s="306"/>
      <c r="F12" s="306"/>
      <c r="G12" s="306"/>
      <c r="H12" s="306"/>
      <c r="I12" s="306"/>
      <c r="J12" s="306"/>
    </row>
    <row r="13" spans="1:10" s="167" customFormat="1" ht="57.5" customHeight="1" x14ac:dyDescent="0.2">
      <c r="A13" s="306" t="s">
        <v>1204</v>
      </c>
      <c r="B13" s="306"/>
      <c r="C13" s="306"/>
      <c r="D13" s="306"/>
      <c r="E13" s="306"/>
      <c r="F13" s="306"/>
      <c r="G13" s="306"/>
      <c r="H13" s="306"/>
      <c r="I13" s="306"/>
      <c r="J13" s="306"/>
    </row>
    <row r="14" spans="1:10" s="167" customFormat="1" ht="57.5" customHeight="1" x14ac:dyDescent="0.2">
      <c r="A14" s="309" t="s">
        <v>1205</v>
      </c>
      <c r="B14" s="309"/>
      <c r="C14" s="309"/>
      <c r="D14" s="309"/>
      <c r="E14" s="309"/>
      <c r="F14" s="309"/>
      <c r="G14" s="309"/>
      <c r="H14" s="309"/>
      <c r="I14" s="309"/>
      <c r="J14" s="309"/>
    </row>
    <row r="15" spans="1:10" s="167" customFormat="1" ht="57.5" customHeight="1" x14ac:dyDescent="0.2">
      <c r="A15" s="309" t="s">
        <v>1206</v>
      </c>
      <c r="B15" s="309"/>
      <c r="C15" s="309"/>
      <c r="D15" s="309"/>
      <c r="E15" s="309"/>
      <c r="F15" s="309"/>
      <c r="G15" s="309"/>
      <c r="H15" s="309"/>
      <c r="I15" s="309"/>
      <c r="J15" s="309"/>
    </row>
    <row r="16" spans="1:10" s="167" customFormat="1" ht="57.5" customHeight="1" x14ac:dyDescent="0.2">
      <c r="A16" s="309" t="s">
        <v>1207</v>
      </c>
      <c r="B16" s="309"/>
      <c r="C16" s="309"/>
      <c r="D16" s="309"/>
      <c r="E16" s="309"/>
      <c r="F16" s="309"/>
      <c r="G16" s="309"/>
      <c r="H16" s="309"/>
      <c r="I16" s="309"/>
      <c r="J16" s="309"/>
    </row>
    <row r="17" spans="1:10" s="167" customFormat="1" ht="57.5" customHeight="1" x14ac:dyDescent="0.2">
      <c r="A17" s="309" t="s">
        <v>1208</v>
      </c>
      <c r="B17" s="309"/>
      <c r="C17" s="309"/>
      <c r="D17" s="309"/>
      <c r="E17" s="309"/>
      <c r="F17" s="309"/>
      <c r="G17" s="309"/>
      <c r="H17" s="309"/>
      <c r="I17" s="309"/>
      <c r="J17" s="309"/>
    </row>
    <row r="18" spans="1:10" s="167" customFormat="1" ht="57.5" customHeight="1" x14ac:dyDescent="0.2">
      <c r="A18" s="309" t="s">
        <v>1209</v>
      </c>
      <c r="B18" s="309"/>
      <c r="C18" s="309"/>
      <c r="D18" s="309"/>
      <c r="E18" s="309"/>
      <c r="F18" s="309"/>
      <c r="G18" s="309"/>
      <c r="H18" s="309"/>
      <c r="I18" s="309"/>
      <c r="J18" s="309"/>
    </row>
    <row r="19" spans="1:10" s="167" customFormat="1" ht="111" customHeight="1" x14ac:dyDescent="0.2">
      <c r="A19" s="309" t="s">
        <v>1210</v>
      </c>
      <c r="B19" s="309"/>
      <c r="C19" s="309"/>
      <c r="D19" s="309"/>
      <c r="E19" s="309"/>
      <c r="F19" s="309"/>
      <c r="G19" s="309"/>
      <c r="H19" s="309"/>
      <c r="I19" s="309"/>
      <c r="J19" s="309"/>
    </row>
    <row r="20" spans="1:10" s="167" customFormat="1" ht="57.5" customHeight="1" x14ac:dyDescent="0.2">
      <c r="A20" s="309" t="s">
        <v>1211</v>
      </c>
      <c r="B20" s="309"/>
      <c r="C20" s="309"/>
      <c r="D20" s="309"/>
      <c r="E20" s="309"/>
      <c r="F20" s="309"/>
      <c r="G20" s="309"/>
      <c r="H20" s="309"/>
      <c r="I20" s="309"/>
      <c r="J20" s="309"/>
    </row>
    <row r="21" spans="1:10" s="167" customFormat="1" ht="57.5" customHeight="1" x14ac:dyDescent="0.2">
      <c r="A21" s="309" t="s">
        <v>1212</v>
      </c>
      <c r="B21" s="309"/>
      <c r="C21" s="309"/>
      <c r="D21" s="309"/>
      <c r="E21" s="309"/>
      <c r="F21" s="309"/>
      <c r="G21" s="309"/>
      <c r="H21" s="309"/>
      <c r="I21" s="309"/>
      <c r="J21" s="309"/>
    </row>
    <row r="22" spans="1:10" s="167" customFormat="1" ht="57.5" customHeight="1" x14ac:dyDescent="0.2">
      <c r="A22" s="309" t="s">
        <v>1213</v>
      </c>
      <c r="B22" s="309"/>
      <c r="C22" s="309"/>
      <c r="D22" s="309"/>
      <c r="E22" s="309"/>
      <c r="F22" s="309"/>
      <c r="G22" s="309"/>
      <c r="H22" s="309"/>
      <c r="I22" s="309"/>
      <c r="J22" s="309"/>
    </row>
    <row r="23" spans="1:10" s="167" customFormat="1" ht="57.5" customHeight="1" x14ac:dyDescent="0.2">
      <c r="A23" s="309" t="s">
        <v>1214</v>
      </c>
      <c r="B23" s="309"/>
      <c r="C23" s="309"/>
      <c r="D23" s="309"/>
      <c r="E23" s="309"/>
      <c r="F23" s="309"/>
      <c r="G23" s="309"/>
      <c r="H23" s="309"/>
      <c r="I23" s="309"/>
      <c r="J23" s="309"/>
    </row>
    <row r="24" spans="1:10" s="167" customFormat="1" ht="57.5" customHeight="1" x14ac:dyDescent="0.2">
      <c r="A24" s="311" t="s">
        <v>1215</v>
      </c>
      <c r="B24" s="311"/>
      <c r="C24" s="311"/>
      <c r="D24" s="311"/>
      <c r="E24" s="311"/>
      <c r="F24" s="311"/>
      <c r="G24" s="311"/>
      <c r="H24" s="311"/>
      <c r="I24" s="311"/>
      <c r="J24" s="311"/>
    </row>
    <row r="25" spans="1:10" s="167" customFormat="1" ht="74" customHeight="1" x14ac:dyDescent="0.2">
      <c r="A25" s="309" t="s">
        <v>1216</v>
      </c>
      <c r="B25" s="309"/>
      <c r="C25" s="309"/>
      <c r="D25" s="309"/>
      <c r="E25" s="309"/>
      <c r="F25" s="309"/>
      <c r="G25" s="309"/>
      <c r="H25" s="309"/>
      <c r="I25" s="309"/>
      <c r="J25" s="309"/>
    </row>
    <row r="26" spans="1:10" s="167" customFormat="1" ht="57.5" customHeight="1" x14ac:dyDescent="0.2">
      <c r="A26" s="309" t="s">
        <v>1217</v>
      </c>
      <c r="B26" s="309"/>
      <c r="C26" s="309"/>
      <c r="D26" s="309"/>
      <c r="E26" s="309"/>
      <c r="F26" s="309"/>
      <c r="G26" s="309"/>
      <c r="H26" s="309"/>
      <c r="I26" s="309"/>
      <c r="J26" s="309"/>
    </row>
    <row r="27" spans="1:10" s="167" customFormat="1" ht="57.5" customHeight="1" x14ac:dyDescent="0.2">
      <c r="A27" s="309" t="s">
        <v>1218</v>
      </c>
      <c r="B27" s="309"/>
      <c r="C27" s="309"/>
      <c r="D27" s="309"/>
      <c r="E27" s="309"/>
      <c r="F27" s="309"/>
      <c r="G27" s="309"/>
      <c r="H27" s="309"/>
      <c r="I27" s="309"/>
      <c r="J27" s="309"/>
    </row>
    <row r="28" spans="1:10" s="167" customFormat="1" ht="57.5" customHeight="1" x14ac:dyDescent="0.2">
      <c r="A28" s="309" t="s">
        <v>1219</v>
      </c>
      <c r="B28" s="309"/>
      <c r="C28" s="309"/>
      <c r="D28" s="309"/>
      <c r="E28" s="309"/>
      <c r="F28" s="309"/>
      <c r="G28" s="309"/>
      <c r="H28" s="309"/>
      <c r="I28" s="309"/>
      <c r="J28" s="309"/>
    </row>
    <row r="29" spans="1:10" s="167" customFormat="1" ht="57.5" customHeight="1" x14ac:dyDescent="0.2">
      <c r="A29" s="309" t="s">
        <v>1220</v>
      </c>
      <c r="B29" s="309"/>
      <c r="C29" s="309"/>
      <c r="D29" s="309"/>
      <c r="E29" s="309"/>
      <c r="F29" s="309"/>
      <c r="G29" s="309"/>
      <c r="H29" s="309"/>
      <c r="I29" s="309"/>
      <c r="J29" s="309"/>
    </row>
    <row r="30" spans="1:10" s="167" customFormat="1" ht="57.5" customHeight="1" x14ac:dyDescent="0.2">
      <c r="A30" s="309" t="s">
        <v>1221</v>
      </c>
      <c r="B30" s="309"/>
      <c r="C30" s="309"/>
      <c r="D30" s="309"/>
      <c r="E30" s="309"/>
      <c r="F30" s="309"/>
      <c r="G30" s="309"/>
      <c r="H30" s="309"/>
      <c r="I30" s="309"/>
      <c r="J30" s="309"/>
    </row>
    <row r="31" spans="1:10" s="167" customFormat="1" ht="57.5" customHeight="1" x14ac:dyDescent="0.2">
      <c r="A31" s="309" t="s">
        <v>1222</v>
      </c>
      <c r="B31" s="309"/>
      <c r="C31" s="309"/>
      <c r="D31" s="309"/>
      <c r="E31" s="309"/>
      <c r="F31" s="309"/>
      <c r="G31" s="309"/>
      <c r="H31" s="309"/>
      <c r="I31" s="309"/>
      <c r="J31" s="309"/>
    </row>
    <row r="32" spans="1:10" s="167" customFormat="1" ht="57.5" customHeight="1" x14ac:dyDescent="0.2">
      <c r="A32" s="309" t="s">
        <v>1223</v>
      </c>
      <c r="B32" s="309"/>
      <c r="C32" s="309"/>
      <c r="D32" s="309"/>
      <c r="E32" s="309"/>
      <c r="F32" s="309"/>
      <c r="G32" s="309"/>
      <c r="H32" s="309"/>
      <c r="I32" s="309"/>
      <c r="J32" s="309"/>
    </row>
    <row r="33" spans="1:10" s="167" customFormat="1" ht="57.5" customHeight="1" x14ac:dyDescent="0.2">
      <c r="A33" s="309" t="s">
        <v>1224</v>
      </c>
      <c r="B33" s="309"/>
      <c r="C33" s="309"/>
      <c r="D33" s="309"/>
      <c r="E33" s="309"/>
      <c r="F33" s="309"/>
      <c r="G33" s="309"/>
      <c r="H33" s="309"/>
      <c r="I33" s="309"/>
      <c r="J33" s="309"/>
    </row>
    <row r="34" spans="1:10" s="167" customFormat="1" ht="57.5" customHeight="1" x14ac:dyDescent="0.2">
      <c r="A34" s="309" t="s">
        <v>1225</v>
      </c>
      <c r="B34" s="309"/>
      <c r="C34" s="309"/>
      <c r="D34" s="309"/>
      <c r="E34" s="309"/>
      <c r="F34" s="309"/>
      <c r="G34" s="309"/>
      <c r="H34" s="309"/>
      <c r="I34" s="309"/>
      <c r="J34" s="309"/>
    </row>
    <row r="35" spans="1:10" s="167" customFormat="1" ht="57.5" customHeight="1" x14ac:dyDescent="0.2">
      <c r="A35" s="309" t="s">
        <v>1226</v>
      </c>
      <c r="B35" s="309"/>
      <c r="C35" s="309"/>
      <c r="D35" s="309"/>
      <c r="E35" s="309"/>
      <c r="F35" s="309"/>
      <c r="G35" s="309"/>
      <c r="H35" s="309"/>
      <c r="I35" s="309"/>
      <c r="J35" s="309"/>
    </row>
    <row r="36" spans="1:10" s="167" customFormat="1" ht="57.5" customHeight="1" x14ac:dyDescent="0.2">
      <c r="A36" s="309" t="s">
        <v>1227</v>
      </c>
      <c r="B36" s="309"/>
      <c r="C36" s="309"/>
      <c r="D36" s="309"/>
      <c r="E36" s="309"/>
      <c r="F36" s="309"/>
      <c r="G36" s="309"/>
      <c r="H36" s="309"/>
      <c r="I36" s="309"/>
      <c r="J36" s="309"/>
    </row>
    <row r="37" spans="1:10" s="167" customFormat="1" ht="57.5" customHeight="1" x14ac:dyDescent="0.2">
      <c r="A37" s="309" t="s">
        <v>1228</v>
      </c>
      <c r="B37" s="309"/>
      <c r="C37" s="309"/>
      <c r="D37" s="309"/>
      <c r="E37" s="309"/>
      <c r="F37" s="309"/>
      <c r="G37" s="309"/>
      <c r="H37" s="309"/>
      <c r="I37" s="309"/>
      <c r="J37" s="309"/>
    </row>
    <row r="38" spans="1:10" s="167" customFormat="1" ht="57.5" customHeight="1" x14ac:dyDescent="0.2">
      <c r="A38" s="309" t="s">
        <v>1229</v>
      </c>
      <c r="B38" s="309"/>
      <c r="C38" s="309"/>
      <c r="D38" s="309"/>
      <c r="E38" s="309"/>
      <c r="F38" s="309"/>
      <c r="G38" s="309"/>
      <c r="H38" s="309"/>
      <c r="I38" s="309"/>
      <c r="J38" s="309"/>
    </row>
    <row r="39" spans="1:10" s="167" customFormat="1" ht="57.5" customHeight="1" x14ac:dyDescent="0.2">
      <c r="A39" s="309" t="s">
        <v>1230</v>
      </c>
      <c r="B39" s="309"/>
      <c r="C39" s="309"/>
      <c r="D39" s="309"/>
      <c r="E39" s="309"/>
      <c r="F39" s="309"/>
      <c r="G39" s="309"/>
      <c r="H39" s="309"/>
      <c r="I39" s="309"/>
      <c r="J39" s="309"/>
    </row>
    <row r="40" spans="1:10" s="167" customFormat="1" ht="57.5" customHeight="1" x14ac:dyDescent="0.2">
      <c r="A40" s="309" t="s">
        <v>1231</v>
      </c>
      <c r="B40" s="309"/>
      <c r="C40" s="309"/>
      <c r="D40" s="309"/>
      <c r="E40" s="309"/>
      <c r="F40" s="309"/>
      <c r="G40" s="309"/>
      <c r="H40" s="309"/>
      <c r="I40" s="309"/>
      <c r="J40" s="309"/>
    </row>
    <row r="41" spans="1:10" s="167" customFormat="1" ht="57.5" customHeight="1" x14ac:dyDescent="0.2">
      <c r="A41" s="309" t="s">
        <v>1232</v>
      </c>
      <c r="B41" s="309"/>
      <c r="C41" s="309"/>
      <c r="D41" s="309"/>
      <c r="E41" s="309"/>
      <c r="F41" s="309"/>
      <c r="G41" s="309"/>
      <c r="H41" s="309"/>
      <c r="I41" s="309"/>
      <c r="J41" s="309"/>
    </row>
    <row r="42" spans="1:10" s="167" customFormat="1" ht="57.5" customHeight="1" x14ac:dyDescent="0.2">
      <c r="A42" s="309" t="s">
        <v>1233</v>
      </c>
      <c r="B42" s="309"/>
      <c r="C42" s="309"/>
      <c r="D42" s="309"/>
      <c r="E42" s="309"/>
      <c r="F42" s="309"/>
      <c r="G42" s="309"/>
      <c r="H42" s="309"/>
      <c r="I42" s="309"/>
      <c r="J42" s="309"/>
    </row>
    <row r="43" spans="1:10" s="167" customFormat="1" ht="57.5" customHeight="1" x14ac:dyDescent="0.2">
      <c r="A43" s="309" t="s">
        <v>1234</v>
      </c>
      <c r="B43" s="309"/>
      <c r="C43" s="309"/>
      <c r="D43" s="309"/>
      <c r="E43" s="309"/>
      <c r="F43" s="309"/>
      <c r="G43" s="309"/>
      <c r="H43" s="309"/>
      <c r="I43" s="309"/>
      <c r="J43" s="309"/>
    </row>
    <row r="44" spans="1:10" s="167" customFormat="1" ht="57.5" customHeight="1" x14ac:dyDescent="0.2">
      <c r="A44" s="309" t="s">
        <v>1235</v>
      </c>
      <c r="B44" s="309"/>
      <c r="C44" s="309"/>
      <c r="D44" s="309"/>
      <c r="E44" s="309"/>
      <c r="F44" s="309"/>
      <c r="G44" s="309"/>
      <c r="H44" s="309"/>
      <c r="I44" s="309"/>
      <c r="J44" s="309"/>
    </row>
    <row r="45" spans="1:10" s="167" customFormat="1" ht="57.5" customHeight="1" x14ac:dyDescent="0.2">
      <c r="A45" s="309" t="s">
        <v>1236</v>
      </c>
      <c r="B45" s="309"/>
      <c r="C45" s="309"/>
      <c r="D45" s="309"/>
      <c r="E45" s="309"/>
      <c r="F45" s="309"/>
      <c r="G45" s="309"/>
      <c r="H45" s="309"/>
      <c r="I45" s="309"/>
      <c r="J45" s="309"/>
    </row>
    <row r="46" spans="1:10" s="167" customFormat="1" ht="78" customHeight="1" x14ac:dyDescent="0.2">
      <c r="A46" s="309" t="s">
        <v>1237</v>
      </c>
      <c r="B46" s="309"/>
      <c r="C46" s="309"/>
      <c r="D46" s="309"/>
      <c r="E46" s="309"/>
      <c r="F46" s="309"/>
      <c r="G46" s="309"/>
      <c r="H46" s="309"/>
      <c r="I46" s="309"/>
      <c r="J46" s="309"/>
    </row>
    <row r="47" spans="1:10" s="167" customFormat="1" ht="57.5" customHeight="1" x14ac:dyDescent="0.2">
      <c r="A47" s="309" t="s">
        <v>1238</v>
      </c>
      <c r="B47" s="309"/>
      <c r="C47" s="309"/>
      <c r="D47" s="309"/>
      <c r="E47" s="309"/>
      <c r="F47" s="309"/>
      <c r="G47" s="309"/>
      <c r="H47" s="309"/>
      <c r="I47" s="309"/>
      <c r="J47" s="309"/>
    </row>
    <row r="48" spans="1:10" s="167" customFormat="1" ht="57.5" customHeight="1" x14ac:dyDescent="0.2">
      <c r="A48" s="309" t="s">
        <v>1239</v>
      </c>
      <c r="B48" s="309"/>
      <c r="C48" s="309"/>
      <c r="D48" s="309"/>
      <c r="E48" s="309"/>
      <c r="F48" s="309"/>
      <c r="G48" s="309"/>
      <c r="H48" s="309"/>
      <c r="I48" s="309"/>
      <c r="J48" s="309"/>
    </row>
    <row r="49" spans="1:10" s="167" customFormat="1" ht="72" customHeight="1" x14ac:dyDescent="0.2">
      <c r="A49" s="311" t="s">
        <v>1240</v>
      </c>
      <c r="B49" s="311"/>
      <c r="C49" s="311"/>
      <c r="D49" s="311"/>
      <c r="E49" s="311"/>
      <c r="F49" s="311"/>
      <c r="G49" s="311"/>
      <c r="H49" s="311"/>
      <c r="I49" s="311"/>
      <c r="J49" s="311"/>
    </row>
    <row r="50" spans="1:10" s="167" customFormat="1" ht="125" customHeight="1" x14ac:dyDescent="0.2">
      <c r="A50" s="311" t="s">
        <v>1241</v>
      </c>
      <c r="B50" s="311"/>
      <c r="C50" s="311"/>
      <c r="D50" s="311"/>
      <c r="E50" s="311"/>
      <c r="F50" s="311"/>
      <c r="G50" s="311"/>
      <c r="H50" s="311"/>
      <c r="I50" s="311"/>
      <c r="J50" s="311"/>
    </row>
    <row r="51" spans="1:10" s="167" customFormat="1" ht="57.5" customHeight="1" x14ac:dyDescent="0.2">
      <c r="A51" s="311" t="s">
        <v>1242</v>
      </c>
      <c r="B51" s="311"/>
      <c r="C51" s="311"/>
      <c r="D51" s="311"/>
      <c r="E51" s="311"/>
      <c r="F51" s="311"/>
      <c r="G51" s="311"/>
      <c r="H51" s="311"/>
      <c r="I51" s="311"/>
      <c r="J51" s="311"/>
    </row>
    <row r="52" spans="1:10" s="167" customFormat="1" ht="57.5" customHeight="1" x14ac:dyDescent="0.2">
      <c r="A52" s="309" t="s">
        <v>1243</v>
      </c>
      <c r="B52" s="309"/>
      <c r="C52" s="309"/>
      <c r="D52" s="309"/>
      <c r="E52" s="309"/>
      <c r="F52" s="309"/>
      <c r="G52" s="309"/>
      <c r="H52" s="309"/>
      <c r="I52" s="309"/>
      <c r="J52" s="309"/>
    </row>
    <row r="53" spans="1:10" s="167" customFormat="1" ht="57.5" customHeight="1" x14ac:dyDescent="0.2">
      <c r="A53" s="309" t="s">
        <v>1244</v>
      </c>
      <c r="B53" s="309"/>
      <c r="C53" s="309"/>
      <c r="D53" s="309"/>
      <c r="E53" s="309"/>
      <c r="F53" s="309"/>
      <c r="G53" s="309"/>
      <c r="H53" s="309"/>
      <c r="I53" s="309"/>
      <c r="J53" s="309"/>
    </row>
    <row r="54" spans="1:10" s="167" customFormat="1" ht="57.5" customHeight="1" x14ac:dyDescent="0.2">
      <c r="A54" s="309" t="s">
        <v>1245</v>
      </c>
      <c r="B54" s="309"/>
      <c r="C54" s="309"/>
      <c r="D54" s="309"/>
      <c r="E54" s="309"/>
      <c r="F54" s="309"/>
      <c r="G54" s="309"/>
      <c r="H54" s="309"/>
      <c r="I54" s="309"/>
      <c r="J54" s="309"/>
    </row>
    <row r="55" spans="1:10" s="167" customFormat="1" ht="57.5" customHeight="1" x14ac:dyDescent="0.2">
      <c r="A55" s="309" t="s">
        <v>1246</v>
      </c>
      <c r="B55" s="309"/>
      <c r="C55" s="309"/>
      <c r="D55" s="309"/>
      <c r="E55" s="309"/>
      <c r="F55" s="309"/>
      <c r="G55" s="309"/>
      <c r="H55" s="309"/>
      <c r="I55" s="309"/>
      <c r="J55" s="309"/>
    </row>
    <row r="56" spans="1:10" s="167" customFormat="1" ht="80" customHeight="1" x14ac:dyDescent="0.2">
      <c r="A56" s="309" t="s">
        <v>1247</v>
      </c>
      <c r="B56" s="309"/>
      <c r="C56" s="309"/>
      <c r="D56" s="309"/>
      <c r="E56" s="309"/>
      <c r="F56" s="309"/>
      <c r="G56" s="309"/>
      <c r="H56" s="309"/>
      <c r="I56" s="309"/>
      <c r="J56" s="309"/>
    </row>
    <row r="57" spans="1:10" s="167" customFormat="1" ht="57.5" customHeight="1" x14ac:dyDescent="0.2">
      <c r="A57" s="309" t="s">
        <v>1248</v>
      </c>
      <c r="B57" s="309"/>
      <c r="C57" s="309"/>
      <c r="D57" s="309"/>
      <c r="E57" s="309"/>
      <c r="F57" s="309"/>
      <c r="G57" s="309"/>
      <c r="H57" s="309"/>
      <c r="I57" s="309"/>
      <c r="J57" s="309"/>
    </row>
    <row r="58" spans="1:10" s="167" customFormat="1" ht="57.5" customHeight="1" x14ac:dyDescent="0.2">
      <c r="A58" s="309" t="s">
        <v>1249</v>
      </c>
      <c r="B58" s="309"/>
      <c r="C58" s="309"/>
      <c r="D58" s="309"/>
      <c r="E58" s="309"/>
      <c r="F58" s="309"/>
      <c r="G58" s="309"/>
      <c r="H58" s="309"/>
      <c r="I58" s="309"/>
      <c r="J58" s="309"/>
    </row>
    <row r="59" spans="1:10" s="167" customFormat="1" ht="57.5" customHeight="1" x14ac:dyDescent="0.2">
      <c r="A59" s="309" t="s">
        <v>1250</v>
      </c>
      <c r="B59" s="309"/>
      <c r="C59" s="309"/>
      <c r="D59" s="309"/>
      <c r="E59" s="309"/>
      <c r="F59" s="309"/>
      <c r="G59" s="309"/>
      <c r="H59" s="309"/>
      <c r="I59" s="309"/>
      <c r="J59" s="309"/>
    </row>
    <row r="60" spans="1:10" s="167" customFormat="1" ht="57.5" customHeight="1" x14ac:dyDescent="0.2">
      <c r="A60" s="309" t="s">
        <v>1251</v>
      </c>
      <c r="B60" s="309"/>
      <c r="C60" s="309"/>
      <c r="D60" s="309"/>
      <c r="E60" s="309"/>
      <c r="F60" s="309"/>
      <c r="G60" s="309"/>
      <c r="H60" s="309"/>
      <c r="I60" s="309"/>
      <c r="J60" s="309"/>
    </row>
    <row r="61" spans="1:10" s="167" customFormat="1" ht="57.5" customHeight="1" x14ac:dyDescent="0.2">
      <c r="A61" s="309" t="s">
        <v>1252</v>
      </c>
      <c r="B61" s="309"/>
      <c r="C61" s="309"/>
      <c r="D61" s="309"/>
      <c r="E61" s="309"/>
      <c r="F61" s="309"/>
      <c r="G61" s="309"/>
      <c r="H61" s="309"/>
      <c r="I61" s="309"/>
      <c r="J61" s="309"/>
    </row>
    <row r="62" spans="1:10" s="167" customFormat="1" ht="57.5" customHeight="1" x14ac:dyDescent="0.2">
      <c r="A62" s="309" t="s">
        <v>1253</v>
      </c>
      <c r="B62" s="309"/>
      <c r="C62" s="309"/>
      <c r="D62" s="309"/>
      <c r="E62" s="309"/>
      <c r="F62" s="309"/>
      <c r="G62" s="309"/>
      <c r="H62" s="309"/>
      <c r="I62" s="309"/>
      <c r="J62" s="309"/>
    </row>
    <row r="63" spans="1:10" s="167" customFormat="1" ht="57.5" customHeight="1" x14ac:dyDescent="0.2">
      <c r="A63" s="309" t="s">
        <v>1254</v>
      </c>
      <c r="B63" s="309"/>
      <c r="C63" s="309"/>
      <c r="D63" s="309"/>
      <c r="E63" s="309"/>
      <c r="F63" s="309"/>
      <c r="G63" s="309"/>
      <c r="H63" s="309"/>
      <c r="I63" s="309"/>
      <c r="J63" s="309"/>
    </row>
    <row r="64" spans="1:10" s="167" customFormat="1" ht="57.5" customHeight="1" x14ac:dyDescent="0.2">
      <c r="A64" s="309" t="s">
        <v>1255</v>
      </c>
      <c r="B64" s="309"/>
      <c r="C64" s="309"/>
      <c r="D64" s="309"/>
      <c r="E64" s="309"/>
      <c r="F64" s="309"/>
      <c r="G64" s="309"/>
      <c r="H64" s="309"/>
      <c r="I64" s="309"/>
      <c r="J64" s="309"/>
    </row>
    <row r="65" spans="1:10" s="167" customFormat="1" ht="57.5" customHeight="1" x14ac:dyDescent="0.2">
      <c r="A65" s="309" t="s">
        <v>1256</v>
      </c>
      <c r="B65" s="309"/>
      <c r="C65" s="309"/>
      <c r="D65" s="309"/>
      <c r="E65" s="309"/>
      <c r="F65" s="309"/>
      <c r="G65" s="309"/>
      <c r="H65" s="309"/>
      <c r="I65" s="309"/>
      <c r="J65" s="309"/>
    </row>
    <row r="66" spans="1:10" s="167" customFormat="1" ht="57.5" customHeight="1" x14ac:dyDescent="0.2">
      <c r="A66" s="309" t="s">
        <v>1257</v>
      </c>
      <c r="B66" s="309"/>
      <c r="C66" s="309"/>
      <c r="D66" s="309"/>
      <c r="E66" s="309"/>
      <c r="F66" s="309"/>
      <c r="G66" s="309"/>
      <c r="H66" s="309"/>
      <c r="I66" s="309"/>
      <c r="J66" s="309"/>
    </row>
    <row r="67" spans="1:10" s="167" customFormat="1" ht="76" customHeight="1" x14ac:dyDescent="0.2">
      <c r="A67" s="309" t="s">
        <v>1258</v>
      </c>
      <c r="B67" s="309"/>
      <c r="C67" s="309"/>
      <c r="D67" s="309"/>
      <c r="E67" s="309"/>
      <c r="F67" s="309"/>
      <c r="G67" s="309"/>
      <c r="H67" s="309"/>
      <c r="I67" s="309"/>
      <c r="J67" s="309"/>
    </row>
    <row r="68" spans="1:10" s="167" customFormat="1" ht="57.5" customHeight="1" x14ac:dyDescent="0.2">
      <c r="A68" s="309" t="s">
        <v>1259</v>
      </c>
      <c r="B68" s="309"/>
      <c r="C68" s="309"/>
      <c r="D68" s="309"/>
      <c r="E68" s="309"/>
      <c r="F68" s="309"/>
      <c r="G68" s="309"/>
      <c r="H68" s="309"/>
      <c r="I68" s="309"/>
      <c r="J68" s="309"/>
    </row>
    <row r="69" spans="1:10" s="167" customFormat="1" ht="57.5" customHeight="1" x14ac:dyDescent="0.2">
      <c r="A69" s="309" t="s">
        <v>1260</v>
      </c>
      <c r="B69" s="309"/>
      <c r="C69" s="309"/>
      <c r="D69" s="309"/>
      <c r="E69" s="309"/>
      <c r="F69" s="309"/>
      <c r="G69" s="309"/>
      <c r="H69" s="309"/>
      <c r="I69" s="309"/>
      <c r="J69" s="309"/>
    </row>
    <row r="70" spans="1:10" s="167" customFormat="1" ht="57.5" customHeight="1" x14ac:dyDescent="0.2">
      <c r="A70" s="309" t="s">
        <v>1261</v>
      </c>
      <c r="B70" s="309"/>
      <c r="C70" s="309"/>
      <c r="D70" s="309"/>
      <c r="E70" s="309"/>
      <c r="F70" s="309"/>
      <c r="G70" s="309"/>
      <c r="H70" s="309"/>
      <c r="I70" s="309"/>
      <c r="J70" s="309"/>
    </row>
    <row r="71" spans="1:10" s="167" customFormat="1" ht="57.5" customHeight="1" x14ac:dyDescent="0.2">
      <c r="A71" s="309" t="s">
        <v>1262</v>
      </c>
      <c r="B71" s="309"/>
      <c r="C71" s="309"/>
      <c r="D71" s="309"/>
      <c r="E71" s="309"/>
      <c r="F71" s="309"/>
      <c r="G71" s="309"/>
      <c r="H71" s="309"/>
      <c r="I71" s="309"/>
      <c r="J71" s="309"/>
    </row>
    <row r="72" spans="1:10" s="167" customFormat="1" ht="57.5" customHeight="1" x14ac:dyDescent="0.2">
      <c r="A72" s="309" t="s">
        <v>1263</v>
      </c>
      <c r="B72" s="309"/>
      <c r="C72" s="309"/>
      <c r="D72" s="309"/>
      <c r="E72" s="309"/>
      <c r="F72" s="309"/>
      <c r="G72" s="309"/>
      <c r="H72" s="309"/>
      <c r="I72" s="309"/>
      <c r="J72" s="309"/>
    </row>
    <row r="73" spans="1:10" s="167" customFormat="1" ht="57.5" customHeight="1" x14ac:dyDescent="0.2">
      <c r="A73" s="309" t="s">
        <v>1264</v>
      </c>
      <c r="B73" s="309"/>
      <c r="C73" s="309"/>
      <c r="D73" s="309"/>
      <c r="E73" s="309"/>
      <c r="F73" s="309"/>
      <c r="G73" s="309"/>
      <c r="H73" s="309"/>
      <c r="I73" s="309"/>
      <c r="J73" s="309"/>
    </row>
    <row r="74" spans="1:10" s="167" customFormat="1" ht="57.5" customHeight="1" x14ac:dyDescent="0.2">
      <c r="A74" s="306" t="s">
        <v>1265</v>
      </c>
      <c r="B74" s="306"/>
      <c r="C74" s="306"/>
      <c r="D74" s="306"/>
      <c r="E74" s="306"/>
      <c r="F74" s="306"/>
      <c r="G74" s="306"/>
      <c r="H74" s="306"/>
      <c r="I74" s="306"/>
      <c r="J74" s="306"/>
    </row>
    <row r="75" spans="1:10" s="167" customFormat="1" ht="57.5" customHeight="1" x14ac:dyDescent="0.2">
      <c r="A75" s="306" t="s">
        <v>1266</v>
      </c>
      <c r="B75" s="306"/>
      <c r="C75" s="306"/>
      <c r="D75" s="306"/>
      <c r="E75" s="306"/>
      <c r="F75" s="306"/>
      <c r="G75" s="306"/>
      <c r="H75" s="306"/>
      <c r="I75" s="306"/>
      <c r="J75" s="306"/>
    </row>
    <row r="76" spans="1:10" s="167" customFormat="1" ht="57.5" customHeight="1" x14ac:dyDescent="0.2">
      <c r="A76" s="309" t="s">
        <v>1267</v>
      </c>
      <c r="B76" s="309"/>
      <c r="C76" s="309"/>
      <c r="D76" s="309"/>
      <c r="E76" s="309"/>
      <c r="F76" s="309"/>
      <c r="G76" s="309"/>
      <c r="H76" s="309"/>
      <c r="I76" s="309"/>
      <c r="J76" s="309"/>
    </row>
    <row r="77" spans="1:10" s="167" customFormat="1" ht="57.5" customHeight="1" x14ac:dyDescent="0.2">
      <c r="A77" s="309" t="s">
        <v>1268</v>
      </c>
      <c r="B77" s="309"/>
      <c r="C77" s="309"/>
      <c r="D77" s="309"/>
      <c r="E77" s="309"/>
      <c r="F77" s="309"/>
      <c r="G77" s="309"/>
      <c r="H77" s="309"/>
      <c r="I77" s="309"/>
      <c r="J77" s="309"/>
    </row>
    <row r="78" spans="1:10" s="167" customFormat="1" ht="57.5" customHeight="1" x14ac:dyDescent="0.2">
      <c r="A78" s="309" t="s">
        <v>1269</v>
      </c>
      <c r="B78" s="309"/>
      <c r="C78" s="309"/>
      <c r="D78" s="309"/>
      <c r="E78" s="309"/>
      <c r="F78" s="309"/>
      <c r="G78" s="309"/>
      <c r="H78" s="309"/>
      <c r="I78" s="309"/>
      <c r="J78" s="309"/>
    </row>
    <row r="79" spans="1:10" s="167" customFormat="1" ht="57.5" customHeight="1" x14ac:dyDescent="0.2">
      <c r="A79" s="309" t="s">
        <v>1270</v>
      </c>
      <c r="B79" s="309"/>
      <c r="C79" s="309"/>
      <c r="D79" s="309"/>
      <c r="E79" s="309"/>
      <c r="F79" s="309"/>
      <c r="G79" s="309"/>
      <c r="H79" s="309"/>
      <c r="I79" s="309"/>
      <c r="J79" s="309"/>
    </row>
    <row r="80" spans="1:10" s="167" customFormat="1" ht="57.5" customHeight="1" x14ac:dyDescent="0.2">
      <c r="A80" s="309" t="s">
        <v>1271</v>
      </c>
      <c r="B80" s="309"/>
      <c r="C80" s="309"/>
      <c r="D80" s="309"/>
      <c r="E80" s="309"/>
      <c r="F80" s="309"/>
      <c r="G80" s="309"/>
      <c r="H80" s="309"/>
      <c r="I80" s="309"/>
      <c r="J80" s="309"/>
    </row>
    <row r="81" spans="1:10" s="167" customFormat="1" ht="57.5" customHeight="1" x14ac:dyDescent="0.2">
      <c r="A81" s="311" t="s">
        <v>1272</v>
      </c>
      <c r="B81" s="311"/>
      <c r="C81" s="311"/>
      <c r="D81" s="311"/>
      <c r="E81" s="311"/>
      <c r="F81" s="311"/>
      <c r="G81" s="311"/>
      <c r="H81" s="311"/>
      <c r="I81" s="311"/>
      <c r="J81" s="311"/>
    </row>
    <row r="82" spans="1:10" s="167" customFormat="1" ht="70" customHeight="1" x14ac:dyDescent="0.2">
      <c r="A82" s="311" t="s">
        <v>1273</v>
      </c>
      <c r="B82" s="311"/>
      <c r="C82" s="311"/>
      <c r="D82" s="311"/>
      <c r="E82" s="311"/>
      <c r="F82" s="311"/>
      <c r="G82" s="311"/>
      <c r="H82" s="311"/>
      <c r="I82" s="311"/>
      <c r="J82" s="311"/>
    </row>
    <row r="83" spans="1:10" s="167" customFormat="1" ht="57.5" customHeight="1" x14ac:dyDescent="0.2">
      <c r="A83" s="309" t="s">
        <v>1274</v>
      </c>
      <c r="B83" s="309"/>
      <c r="C83" s="309"/>
      <c r="D83" s="309"/>
      <c r="E83" s="309"/>
      <c r="F83" s="309"/>
      <c r="G83" s="309"/>
      <c r="H83" s="309"/>
      <c r="I83" s="309"/>
      <c r="J83" s="309"/>
    </row>
    <row r="84" spans="1:10" s="167" customFormat="1" ht="57.5" customHeight="1" x14ac:dyDescent="0.2">
      <c r="A84" s="309" t="s">
        <v>1275</v>
      </c>
      <c r="B84" s="309"/>
      <c r="C84" s="309"/>
      <c r="D84" s="309"/>
      <c r="E84" s="309"/>
      <c r="F84" s="309"/>
      <c r="G84" s="309"/>
      <c r="H84" s="309"/>
      <c r="I84" s="309"/>
      <c r="J84" s="309"/>
    </row>
    <row r="85" spans="1:10" s="167" customFormat="1" ht="57.5" customHeight="1" x14ac:dyDescent="0.2">
      <c r="A85" s="311" t="s">
        <v>1276</v>
      </c>
      <c r="B85" s="311"/>
      <c r="C85" s="311"/>
      <c r="D85" s="311"/>
      <c r="E85" s="311"/>
      <c r="F85" s="311"/>
      <c r="G85" s="311"/>
      <c r="H85" s="311"/>
      <c r="I85" s="311"/>
      <c r="J85" s="311"/>
    </row>
    <row r="86" spans="1:10" s="167" customFormat="1" ht="57.5" customHeight="1" x14ac:dyDescent="0.2">
      <c r="A86" s="309" t="s">
        <v>1277</v>
      </c>
      <c r="B86" s="309"/>
      <c r="C86" s="309"/>
      <c r="D86" s="309"/>
      <c r="E86" s="309"/>
      <c r="F86" s="309"/>
      <c r="G86" s="309"/>
      <c r="H86" s="309"/>
      <c r="I86" s="309"/>
      <c r="J86" s="309"/>
    </row>
    <row r="87" spans="1:10" s="167" customFormat="1" ht="57.5" customHeight="1" x14ac:dyDescent="0.2">
      <c r="A87" s="309" t="s">
        <v>1278</v>
      </c>
      <c r="B87" s="309"/>
      <c r="C87" s="309"/>
      <c r="D87" s="309"/>
      <c r="E87" s="309"/>
      <c r="F87" s="309"/>
      <c r="G87" s="309"/>
      <c r="H87" s="309"/>
      <c r="I87" s="309"/>
      <c r="J87" s="309"/>
    </row>
    <row r="88" spans="1:10" s="167" customFormat="1" ht="57.5" customHeight="1" x14ac:dyDescent="0.2">
      <c r="A88" s="309" t="s">
        <v>1279</v>
      </c>
      <c r="B88" s="309"/>
      <c r="C88" s="309"/>
      <c r="D88" s="309"/>
      <c r="E88" s="309"/>
      <c r="F88" s="309"/>
      <c r="G88" s="309"/>
      <c r="H88" s="309"/>
      <c r="I88" s="309"/>
      <c r="J88" s="309"/>
    </row>
    <row r="89" spans="1:10" s="167" customFormat="1" ht="57.5" customHeight="1" x14ac:dyDescent="0.2">
      <c r="A89" s="309" t="s">
        <v>1280</v>
      </c>
      <c r="B89" s="309"/>
      <c r="C89" s="309"/>
      <c r="D89" s="309"/>
      <c r="E89" s="309"/>
      <c r="F89" s="309"/>
      <c r="G89" s="309"/>
      <c r="H89" s="309"/>
      <c r="I89" s="309"/>
      <c r="J89" s="309"/>
    </row>
    <row r="90" spans="1:10" s="167" customFormat="1" ht="57.5" customHeight="1" x14ac:dyDescent="0.2">
      <c r="A90" s="309" t="s">
        <v>1281</v>
      </c>
      <c r="B90" s="309"/>
      <c r="C90" s="309"/>
      <c r="D90" s="309"/>
      <c r="E90" s="309"/>
      <c r="F90" s="309"/>
      <c r="G90" s="309"/>
      <c r="H90" s="309"/>
      <c r="I90" s="309"/>
      <c r="J90" s="309"/>
    </row>
    <row r="91" spans="1:10" s="167" customFormat="1" ht="57.5" customHeight="1" x14ac:dyDescent="0.2">
      <c r="A91" s="309" t="s">
        <v>1282</v>
      </c>
      <c r="B91" s="309"/>
      <c r="C91" s="309"/>
      <c r="D91" s="309"/>
      <c r="E91" s="309"/>
      <c r="F91" s="309"/>
      <c r="G91" s="309"/>
      <c r="H91" s="309"/>
      <c r="I91" s="309"/>
      <c r="J91" s="309"/>
    </row>
    <row r="92" spans="1:10" s="167" customFormat="1" ht="57.5" customHeight="1" x14ac:dyDescent="0.2">
      <c r="A92" s="309" t="s">
        <v>1283</v>
      </c>
      <c r="B92" s="309"/>
      <c r="C92" s="309"/>
      <c r="D92" s="309"/>
      <c r="E92" s="309"/>
      <c r="F92" s="309"/>
      <c r="G92" s="309"/>
      <c r="H92" s="309"/>
      <c r="I92" s="309"/>
      <c r="J92" s="309"/>
    </row>
    <row r="93" spans="1:10" s="167" customFormat="1" ht="91" customHeight="1" x14ac:dyDescent="0.2">
      <c r="A93" s="309" t="s">
        <v>1284</v>
      </c>
      <c r="B93" s="309"/>
      <c r="C93" s="309"/>
      <c r="D93" s="309"/>
      <c r="E93" s="309"/>
      <c r="F93" s="309"/>
      <c r="G93" s="309"/>
      <c r="H93" s="309"/>
      <c r="I93" s="309"/>
      <c r="J93" s="309"/>
    </row>
    <row r="94" spans="1:10" s="167" customFormat="1" ht="57.5" customHeight="1" x14ac:dyDescent="0.2">
      <c r="A94" s="309" t="s">
        <v>1285</v>
      </c>
      <c r="B94" s="309"/>
      <c r="C94" s="309"/>
      <c r="D94" s="309"/>
      <c r="E94" s="309"/>
      <c r="F94" s="309"/>
      <c r="G94" s="309"/>
      <c r="H94" s="309"/>
      <c r="I94" s="309"/>
      <c r="J94" s="309"/>
    </row>
    <row r="95" spans="1:10" s="167" customFormat="1" ht="57.5" customHeight="1" x14ac:dyDescent="0.2">
      <c r="A95" s="309" t="s">
        <v>1286</v>
      </c>
      <c r="B95" s="309"/>
      <c r="C95" s="309"/>
      <c r="D95" s="309"/>
      <c r="E95" s="309"/>
      <c r="F95" s="309"/>
      <c r="G95" s="309"/>
      <c r="H95" s="309"/>
      <c r="I95" s="309"/>
      <c r="J95" s="309"/>
    </row>
    <row r="96" spans="1:10" s="167" customFormat="1" ht="57.5" customHeight="1" x14ac:dyDescent="0.2">
      <c r="A96" s="309" t="s">
        <v>1287</v>
      </c>
      <c r="B96" s="309"/>
      <c r="C96" s="309"/>
      <c r="D96" s="309"/>
      <c r="E96" s="309"/>
      <c r="F96" s="309"/>
      <c r="G96" s="309"/>
      <c r="H96" s="309"/>
      <c r="I96" s="309"/>
      <c r="J96" s="309"/>
    </row>
    <row r="97" spans="1:10" s="167" customFormat="1" ht="57.5" customHeight="1" x14ac:dyDescent="0.2">
      <c r="A97" s="309" t="s">
        <v>1288</v>
      </c>
      <c r="B97" s="309"/>
      <c r="C97" s="309"/>
      <c r="D97" s="309"/>
      <c r="E97" s="309"/>
      <c r="F97" s="309"/>
      <c r="G97" s="309"/>
      <c r="H97" s="309"/>
      <c r="I97" s="309"/>
      <c r="J97" s="309"/>
    </row>
    <row r="98" spans="1:10" s="167" customFormat="1" ht="57.5" customHeight="1" x14ac:dyDescent="0.2">
      <c r="A98" s="312" t="s">
        <v>1289</v>
      </c>
      <c r="B98" s="312"/>
      <c r="C98" s="312"/>
      <c r="D98" s="312"/>
      <c r="E98" s="312"/>
      <c r="F98" s="312"/>
      <c r="G98" s="312"/>
      <c r="H98" s="312"/>
      <c r="I98" s="312"/>
      <c r="J98" s="312"/>
    </row>
    <row r="99" spans="1:10" s="167" customFormat="1" ht="57.5" customHeight="1" x14ac:dyDescent="0.2">
      <c r="A99" s="312" t="s">
        <v>1290</v>
      </c>
      <c r="B99" s="312"/>
      <c r="C99" s="312"/>
      <c r="D99" s="312"/>
      <c r="E99" s="312"/>
      <c r="F99" s="312"/>
      <c r="G99" s="312"/>
      <c r="H99" s="312"/>
      <c r="I99" s="312"/>
      <c r="J99" s="312"/>
    </row>
    <row r="100" spans="1:10" s="167" customFormat="1" ht="57.5" customHeight="1" x14ac:dyDescent="0.2">
      <c r="A100" s="312" t="s">
        <v>1291</v>
      </c>
      <c r="B100" s="312"/>
      <c r="C100" s="312"/>
      <c r="D100" s="312"/>
      <c r="E100" s="312"/>
      <c r="F100" s="312"/>
      <c r="G100" s="312"/>
      <c r="H100" s="312"/>
      <c r="I100" s="312"/>
      <c r="J100" s="312"/>
    </row>
    <row r="101" spans="1:10" s="167" customFormat="1" ht="57.5" customHeight="1" x14ac:dyDescent="0.2">
      <c r="A101" s="309" t="s">
        <v>1292</v>
      </c>
      <c r="B101" s="309"/>
      <c r="C101" s="309"/>
      <c r="D101" s="309"/>
      <c r="E101" s="309"/>
      <c r="F101" s="309"/>
      <c r="G101" s="309"/>
      <c r="H101" s="309"/>
      <c r="I101" s="309"/>
      <c r="J101" s="309"/>
    </row>
    <row r="102" spans="1:10" s="167" customFormat="1" ht="57.5" customHeight="1" x14ac:dyDescent="0.2">
      <c r="A102" s="309" t="s">
        <v>1293</v>
      </c>
      <c r="B102" s="309"/>
      <c r="C102" s="309"/>
      <c r="D102" s="309"/>
      <c r="E102" s="309"/>
      <c r="F102" s="309"/>
      <c r="G102" s="309"/>
      <c r="H102" s="309"/>
      <c r="I102" s="309"/>
      <c r="J102" s="309"/>
    </row>
    <row r="103" spans="1:10" s="167" customFormat="1" ht="57.5" customHeight="1" x14ac:dyDescent="0.2">
      <c r="A103" s="306" t="s">
        <v>1294</v>
      </c>
      <c r="B103" s="306"/>
      <c r="C103" s="306"/>
      <c r="D103" s="306"/>
      <c r="E103" s="306"/>
      <c r="F103" s="306"/>
      <c r="G103" s="306"/>
      <c r="H103" s="306"/>
      <c r="I103" s="306"/>
      <c r="J103" s="306"/>
    </row>
    <row r="104" spans="1:10" s="167" customFormat="1" ht="57.5" customHeight="1" x14ac:dyDescent="0.2">
      <c r="A104" s="306" t="s">
        <v>1295</v>
      </c>
      <c r="B104" s="306"/>
      <c r="C104" s="306"/>
      <c r="D104" s="306"/>
      <c r="E104" s="306"/>
      <c r="F104" s="306"/>
      <c r="G104" s="306"/>
      <c r="H104" s="306"/>
      <c r="I104" s="306"/>
      <c r="J104" s="306"/>
    </row>
    <row r="105" spans="1:10" s="167" customFormat="1" ht="57.5" customHeight="1" x14ac:dyDescent="0.2">
      <c r="A105" s="309" t="s">
        <v>1296</v>
      </c>
      <c r="B105" s="309"/>
      <c r="C105" s="309"/>
      <c r="D105" s="309"/>
      <c r="E105" s="309"/>
      <c r="F105" s="309"/>
      <c r="G105" s="309"/>
      <c r="H105" s="309"/>
      <c r="I105" s="309"/>
      <c r="J105" s="309"/>
    </row>
    <row r="106" spans="1:10" s="167" customFormat="1" ht="57.5" customHeight="1" x14ac:dyDescent="0.2">
      <c r="A106" s="309" t="s">
        <v>1297</v>
      </c>
      <c r="B106" s="309"/>
      <c r="C106" s="309"/>
      <c r="D106" s="309"/>
      <c r="E106" s="309"/>
      <c r="F106" s="309"/>
      <c r="G106" s="309"/>
      <c r="H106" s="309"/>
      <c r="I106" s="309"/>
      <c r="J106" s="309"/>
    </row>
    <row r="107" spans="1:10" s="167" customFormat="1" ht="57.5" customHeight="1" x14ac:dyDescent="0.2">
      <c r="A107" s="309" t="s">
        <v>1298</v>
      </c>
      <c r="B107" s="309"/>
      <c r="C107" s="309"/>
      <c r="D107" s="309"/>
      <c r="E107" s="309"/>
      <c r="F107" s="309"/>
      <c r="G107" s="309"/>
      <c r="H107" s="309"/>
      <c r="I107" s="309"/>
      <c r="J107" s="309"/>
    </row>
    <row r="108" spans="1:10" s="167" customFormat="1" ht="57.5" customHeight="1" x14ac:dyDescent="0.2">
      <c r="A108" s="309" t="s">
        <v>1299</v>
      </c>
      <c r="B108" s="309"/>
      <c r="C108" s="309"/>
      <c r="D108" s="309"/>
      <c r="E108" s="309"/>
      <c r="F108" s="309"/>
      <c r="G108" s="309"/>
      <c r="H108" s="309"/>
      <c r="I108" s="309"/>
      <c r="J108" s="309"/>
    </row>
    <row r="109" spans="1:10" s="167" customFormat="1" ht="90" customHeight="1" x14ac:dyDescent="0.2">
      <c r="A109" s="309" t="s">
        <v>1300</v>
      </c>
      <c r="B109" s="309"/>
      <c r="C109" s="309"/>
      <c r="D109" s="309"/>
      <c r="E109" s="309"/>
      <c r="F109" s="309"/>
      <c r="G109" s="309"/>
      <c r="H109" s="309"/>
      <c r="I109" s="309"/>
      <c r="J109" s="309"/>
    </row>
    <row r="110" spans="1:10" s="167" customFormat="1" ht="57.5" customHeight="1" x14ac:dyDescent="0.2">
      <c r="A110" s="309" t="s">
        <v>1301</v>
      </c>
      <c r="B110" s="309"/>
      <c r="C110" s="309"/>
      <c r="D110" s="309"/>
      <c r="E110" s="309"/>
      <c r="F110" s="309"/>
      <c r="G110" s="309"/>
      <c r="H110" s="309"/>
      <c r="I110" s="309"/>
      <c r="J110" s="309"/>
    </row>
    <row r="111" spans="1:10" s="167" customFormat="1" ht="57.5" customHeight="1" x14ac:dyDescent="0.2">
      <c r="A111" s="309" t="s">
        <v>1302</v>
      </c>
      <c r="B111" s="309"/>
      <c r="C111" s="309"/>
      <c r="D111" s="309"/>
      <c r="E111" s="309"/>
      <c r="F111" s="309"/>
      <c r="G111" s="309"/>
      <c r="H111" s="309"/>
      <c r="I111" s="309"/>
      <c r="J111" s="309"/>
    </row>
    <row r="112" spans="1:10" s="167" customFormat="1" ht="57.5" customHeight="1" x14ac:dyDescent="0.2">
      <c r="A112" s="309" t="s">
        <v>1303</v>
      </c>
      <c r="B112" s="309"/>
      <c r="C112" s="309"/>
      <c r="D112" s="309"/>
      <c r="E112" s="309"/>
      <c r="F112" s="309"/>
      <c r="G112" s="309"/>
      <c r="H112" s="309"/>
      <c r="I112" s="309"/>
      <c r="J112" s="309"/>
    </row>
    <row r="113" spans="1:10" s="167" customFormat="1" ht="57.5" customHeight="1" x14ac:dyDescent="0.2">
      <c r="A113" s="309" t="s">
        <v>1304</v>
      </c>
      <c r="B113" s="309"/>
      <c r="C113" s="309"/>
      <c r="D113" s="309"/>
      <c r="E113" s="309"/>
      <c r="F113" s="309"/>
      <c r="G113" s="309"/>
      <c r="H113" s="309"/>
      <c r="I113" s="309"/>
      <c r="J113" s="309"/>
    </row>
    <row r="114" spans="1:10" s="167" customFormat="1" ht="57.5" customHeight="1" x14ac:dyDescent="0.2">
      <c r="A114" s="309" t="s">
        <v>1305</v>
      </c>
      <c r="B114" s="309"/>
      <c r="C114" s="309"/>
      <c r="D114" s="309"/>
      <c r="E114" s="309"/>
      <c r="F114" s="309"/>
      <c r="G114" s="309"/>
      <c r="H114" s="309"/>
      <c r="I114" s="309"/>
      <c r="J114" s="309"/>
    </row>
    <row r="115" spans="1:10" s="167" customFormat="1" ht="57.5" customHeight="1" x14ac:dyDescent="0.2">
      <c r="A115" s="309" t="s">
        <v>1306</v>
      </c>
      <c r="B115" s="309"/>
      <c r="C115" s="309"/>
      <c r="D115" s="309"/>
      <c r="E115" s="309"/>
      <c r="F115" s="309"/>
      <c r="G115" s="309"/>
      <c r="H115" s="309"/>
      <c r="I115" s="309"/>
      <c r="J115" s="309"/>
    </row>
    <row r="116" spans="1:10" s="167" customFormat="1" ht="57.5" customHeight="1" x14ac:dyDescent="0.2">
      <c r="A116" s="309" t="s">
        <v>1307</v>
      </c>
      <c r="B116" s="309"/>
      <c r="C116" s="309"/>
      <c r="D116" s="309"/>
      <c r="E116" s="309"/>
      <c r="F116" s="309"/>
      <c r="G116" s="309"/>
      <c r="H116" s="309"/>
      <c r="I116" s="309"/>
      <c r="J116" s="309"/>
    </row>
    <row r="117" spans="1:10" s="167" customFormat="1" ht="57.5" customHeight="1" x14ac:dyDescent="0.2">
      <c r="A117" s="309" t="s">
        <v>1308</v>
      </c>
      <c r="B117" s="309"/>
      <c r="C117" s="309"/>
      <c r="D117" s="309"/>
      <c r="E117" s="309"/>
      <c r="F117" s="309"/>
      <c r="G117" s="309"/>
      <c r="H117" s="309"/>
      <c r="I117" s="309"/>
      <c r="J117" s="309"/>
    </row>
    <row r="118" spans="1:10" s="167" customFormat="1" ht="57.5" customHeight="1" x14ac:dyDescent="0.2">
      <c r="A118" s="309" t="s">
        <v>1309</v>
      </c>
      <c r="B118" s="309"/>
      <c r="C118" s="309"/>
      <c r="D118" s="309"/>
      <c r="E118" s="309"/>
      <c r="F118" s="309"/>
      <c r="G118" s="309"/>
      <c r="H118" s="309"/>
      <c r="I118" s="309"/>
      <c r="J118" s="309"/>
    </row>
    <row r="119" spans="1:10" s="167" customFormat="1" ht="77" customHeight="1" x14ac:dyDescent="0.2">
      <c r="A119" s="309" t="s">
        <v>1310</v>
      </c>
      <c r="B119" s="309"/>
      <c r="C119" s="309"/>
      <c r="D119" s="309"/>
      <c r="E119" s="309"/>
      <c r="F119" s="309"/>
      <c r="G119" s="309"/>
      <c r="H119" s="309"/>
      <c r="I119" s="309"/>
      <c r="J119" s="309"/>
    </row>
    <row r="120" spans="1:10" s="167" customFormat="1" ht="57.5" customHeight="1" x14ac:dyDescent="0.2">
      <c r="A120" s="309" t="s">
        <v>1311</v>
      </c>
      <c r="B120" s="309"/>
      <c r="C120" s="309"/>
      <c r="D120" s="309"/>
      <c r="E120" s="309"/>
      <c r="F120" s="309"/>
      <c r="G120" s="309"/>
      <c r="H120" s="309"/>
      <c r="I120" s="309"/>
      <c r="J120" s="309"/>
    </row>
    <row r="121" spans="1:10" s="167" customFormat="1" ht="57.5" customHeight="1" x14ac:dyDescent="0.2">
      <c r="A121" s="309" t="s">
        <v>1312</v>
      </c>
      <c r="B121" s="309"/>
      <c r="C121" s="309"/>
      <c r="D121" s="309"/>
      <c r="E121" s="309"/>
      <c r="F121" s="309"/>
      <c r="G121" s="309"/>
      <c r="H121" s="309"/>
      <c r="I121" s="309"/>
      <c r="J121" s="309"/>
    </row>
    <row r="122" spans="1:10" s="167" customFormat="1" ht="57.5" customHeight="1" x14ac:dyDescent="0.2">
      <c r="A122" s="309" t="s">
        <v>1313</v>
      </c>
      <c r="B122" s="309"/>
      <c r="C122" s="309"/>
      <c r="D122" s="309"/>
      <c r="E122" s="309"/>
      <c r="F122" s="309"/>
      <c r="G122" s="309"/>
      <c r="H122" s="309"/>
      <c r="I122" s="309"/>
      <c r="J122" s="309"/>
    </row>
    <row r="123" spans="1:10" s="167" customFormat="1" ht="57.5" customHeight="1" x14ac:dyDescent="0.2">
      <c r="A123" s="309" t="s">
        <v>1314</v>
      </c>
      <c r="B123" s="309"/>
      <c r="C123" s="309"/>
      <c r="D123" s="309"/>
      <c r="E123" s="309"/>
      <c r="F123" s="309"/>
      <c r="G123" s="309"/>
      <c r="H123" s="309"/>
      <c r="I123" s="309"/>
      <c r="J123" s="309"/>
    </row>
    <row r="124" spans="1:10" s="167" customFormat="1" ht="57.5" customHeight="1" x14ac:dyDescent="0.2">
      <c r="A124" s="309" t="s">
        <v>1315</v>
      </c>
      <c r="B124" s="309"/>
      <c r="C124" s="309"/>
      <c r="D124" s="309"/>
      <c r="E124" s="309"/>
      <c r="F124" s="309"/>
      <c r="G124" s="309"/>
      <c r="H124" s="309"/>
      <c r="I124" s="309"/>
      <c r="J124" s="309"/>
    </row>
    <row r="125" spans="1:10" s="167" customFormat="1" ht="57.5" customHeight="1" x14ac:dyDescent="0.2">
      <c r="A125" s="309" t="s">
        <v>1316</v>
      </c>
      <c r="B125" s="309"/>
      <c r="C125" s="309"/>
      <c r="D125" s="309"/>
      <c r="E125" s="309"/>
      <c r="F125" s="309"/>
      <c r="G125" s="309"/>
      <c r="H125" s="309"/>
      <c r="I125" s="309"/>
      <c r="J125" s="309"/>
    </row>
    <row r="126" spans="1:10" s="167" customFormat="1" ht="57.5" customHeight="1" x14ac:dyDescent="0.2">
      <c r="A126" s="309" t="s">
        <v>1317</v>
      </c>
      <c r="B126" s="309"/>
      <c r="C126" s="309"/>
      <c r="D126" s="309"/>
      <c r="E126" s="309"/>
      <c r="F126" s="309"/>
      <c r="G126" s="309"/>
      <c r="H126" s="309"/>
      <c r="I126" s="309"/>
      <c r="J126" s="309"/>
    </row>
    <row r="127" spans="1:10" s="167" customFormat="1" ht="57.5" customHeight="1" x14ac:dyDescent="0.2">
      <c r="A127" s="309" t="s">
        <v>1318</v>
      </c>
      <c r="B127" s="309"/>
      <c r="C127" s="309"/>
      <c r="D127" s="309"/>
      <c r="E127" s="309"/>
      <c r="F127" s="309"/>
      <c r="G127" s="309"/>
      <c r="H127" s="309"/>
      <c r="I127" s="309"/>
      <c r="J127" s="309"/>
    </row>
    <row r="128" spans="1:10" s="167" customFormat="1" ht="57.5" customHeight="1" x14ac:dyDescent="0.2">
      <c r="A128" s="309" t="s">
        <v>1319</v>
      </c>
      <c r="B128" s="309"/>
      <c r="C128" s="309"/>
      <c r="D128" s="309"/>
      <c r="E128" s="309"/>
      <c r="F128" s="309"/>
      <c r="G128" s="309"/>
      <c r="H128" s="309"/>
      <c r="I128" s="309"/>
      <c r="J128" s="309"/>
    </row>
    <row r="129" spans="1:10" s="167" customFormat="1" ht="57.5" customHeight="1" x14ac:dyDescent="0.2">
      <c r="A129" s="309" t="s">
        <v>1320</v>
      </c>
      <c r="B129" s="309"/>
      <c r="C129" s="309"/>
      <c r="D129" s="309"/>
      <c r="E129" s="309"/>
      <c r="F129" s="309"/>
      <c r="G129" s="309"/>
      <c r="H129" s="309"/>
      <c r="I129" s="309"/>
      <c r="J129" s="309"/>
    </row>
    <row r="130" spans="1:10" s="167" customFormat="1" ht="57.5" customHeight="1" x14ac:dyDescent="0.2">
      <c r="A130" s="309" t="s">
        <v>1321</v>
      </c>
      <c r="B130" s="309"/>
      <c r="C130" s="309"/>
      <c r="D130" s="309"/>
      <c r="E130" s="309"/>
      <c r="F130" s="309"/>
      <c r="G130" s="309"/>
      <c r="H130" s="309"/>
      <c r="I130" s="309"/>
      <c r="J130" s="309"/>
    </row>
    <row r="131" spans="1:10" s="167" customFormat="1" ht="57.5" customHeight="1" x14ac:dyDescent="0.2">
      <c r="A131" s="309" t="s">
        <v>1322</v>
      </c>
      <c r="B131" s="309"/>
      <c r="C131" s="309"/>
      <c r="D131" s="309"/>
      <c r="E131" s="309"/>
      <c r="F131" s="309"/>
      <c r="G131" s="309"/>
      <c r="H131" s="309"/>
      <c r="I131" s="309"/>
      <c r="J131" s="309"/>
    </row>
    <row r="132" spans="1:10" s="167" customFormat="1" ht="57.5" customHeight="1" x14ac:dyDescent="0.2">
      <c r="A132" s="309" t="s">
        <v>1323</v>
      </c>
      <c r="B132" s="309"/>
      <c r="C132" s="309"/>
      <c r="D132" s="309"/>
      <c r="E132" s="309"/>
      <c r="F132" s="309"/>
      <c r="G132" s="309"/>
      <c r="H132" s="309"/>
      <c r="I132" s="309"/>
      <c r="J132" s="309"/>
    </row>
    <row r="133" spans="1:10" s="167" customFormat="1" ht="57.5" customHeight="1" x14ac:dyDescent="0.2">
      <c r="A133" s="309" t="s">
        <v>1324</v>
      </c>
      <c r="B133" s="309"/>
      <c r="C133" s="309"/>
      <c r="D133" s="309"/>
      <c r="E133" s="309"/>
      <c r="F133" s="309"/>
      <c r="G133" s="309"/>
      <c r="H133" s="309"/>
      <c r="I133" s="309"/>
      <c r="J133" s="309"/>
    </row>
    <row r="134" spans="1:10" s="167" customFormat="1" ht="57.5" customHeight="1" x14ac:dyDescent="0.2">
      <c r="A134" s="309" t="s">
        <v>1325</v>
      </c>
      <c r="B134" s="309"/>
      <c r="C134" s="309"/>
      <c r="D134" s="309"/>
      <c r="E134" s="309"/>
      <c r="F134" s="309"/>
      <c r="G134" s="309"/>
      <c r="H134" s="309"/>
      <c r="I134" s="309"/>
      <c r="J134" s="309"/>
    </row>
    <row r="135" spans="1:10" s="167" customFormat="1" ht="57.5" customHeight="1" x14ac:dyDescent="0.2">
      <c r="A135" s="306" t="s">
        <v>1326</v>
      </c>
      <c r="B135" s="306"/>
      <c r="C135" s="306"/>
      <c r="D135" s="306"/>
      <c r="E135" s="306"/>
      <c r="F135" s="306"/>
      <c r="G135" s="306"/>
      <c r="H135" s="306"/>
      <c r="I135" s="306"/>
      <c r="J135" s="306"/>
    </row>
    <row r="136" spans="1:10" s="167" customFormat="1" ht="57.5" customHeight="1" x14ac:dyDescent="0.2">
      <c r="A136" s="306" t="s">
        <v>1327</v>
      </c>
      <c r="B136" s="306"/>
      <c r="C136" s="306"/>
      <c r="D136" s="306"/>
      <c r="E136" s="306"/>
      <c r="F136" s="306"/>
      <c r="G136" s="306"/>
      <c r="H136" s="306"/>
      <c r="I136" s="306"/>
      <c r="J136" s="306"/>
    </row>
    <row r="137" spans="1:10" s="167" customFormat="1" ht="57.5" customHeight="1" x14ac:dyDescent="0.2">
      <c r="A137" s="306" t="s">
        <v>1328</v>
      </c>
      <c r="B137" s="306"/>
      <c r="C137" s="306"/>
      <c r="D137" s="306"/>
      <c r="E137" s="306"/>
      <c r="F137" s="306"/>
      <c r="G137" s="306"/>
      <c r="H137" s="306"/>
      <c r="I137" s="306"/>
      <c r="J137" s="306"/>
    </row>
    <row r="138" spans="1:10" s="167" customFormat="1" ht="57.5" customHeight="1" x14ac:dyDescent="0.2">
      <c r="A138" s="306" t="s">
        <v>1329</v>
      </c>
      <c r="B138" s="306"/>
      <c r="C138" s="306"/>
      <c r="D138" s="306"/>
      <c r="E138" s="306"/>
      <c r="F138" s="306"/>
      <c r="G138" s="306"/>
      <c r="H138" s="306"/>
      <c r="I138" s="306"/>
      <c r="J138" s="306"/>
    </row>
    <row r="139" spans="1:10" s="167" customFormat="1" ht="36" customHeight="1" x14ac:dyDescent="0.2">
      <c r="A139" s="164"/>
      <c r="B139" s="164"/>
      <c r="C139" s="164"/>
      <c r="D139" s="164"/>
      <c r="E139" s="164"/>
      <c r="F139" s="164"/>
      <c r="G139" s="164"/>
      <c r="H139" s="164"/>
      <c r="I139" s="164"/>
      <c r="J139" s="164"/>
    </row>
    <row r="140" spans="1:10" s="167" customFormat="1" ht="36" customHeight="1" x14ac:dyDescent="0.2">
      <c r="A140" s="165"/>
      <c r="B140" s="165"/>
      <c r="C140" s="165"/>
      <c r="D140" s="165"/>
      <c r="E140" s="165"/>
      <c r="F140" s="165"/>
      <c r="G140" s="165"/>
      <c r="H140" s="165"/>
      <c r="I140" s="165"/>
      <c r="J140" s="165"/>
    </row>
    <row r="141" spans="1:10" s="167" customFormat="1" ht="36" customHeight="1" x14ac:dyDescent="0.2"/>
    <row r="142" spans="1:10" s="168" customFormat="1" ht="36" customHeight="1" x14ac:dyDescent="0.2">
      <c r="A142" s="304" t="s">
        <v>1330</v>
      </c>
      <c r="B142" s="304"/>
      <c r="C142" s="304"/>
      <c r="D142" s="304"/>
      <c r="E142" s="304"/>
      <c r="F142" s="304"/>
      <c r="G142" s="304"/>
      <c r="H142" s="304"/>
      <c r="I142" s="304"/>
      <c r="J142" s="304"/>
    </row>
    <row r="143" spans="1:10" s="167" customFormat="1" ht="36" customHeight="1" x14ac:dyDescent="0.2">
      <c r="A143" s="307"/>
      <c r="B143" s="307"/>
      <c r="C143" s="307"/>
      <c r="D143" s="307"/>
      <c r="E143" s="307"/>
      <c r="F143" s="307"/>
      <c r="G143" s="307"/>
      <c r="H143" s="307"/>
      <c r="I143" s="307"/>
      <c r="J143" s="307"/>
    </row>
    <row r="144" spans="1:10" s="167" customFormat="1" ht="67" customHeight="1" x14ac:dyDescent="0.2">
      <c r="A144" s="309" t="s">
        <v>1331</v>
      </c>
      <c r="B144" s="309"/>
      <c r="C144" s="309"/>
      <c r="D144" s="309"/>
      <c r="E144" s="309"/>
      <c r="F144" s="309"/>
      <c r="G144" s="309"/>
      <c r="H144" s="309"/>
      <c r="I144" s="309"/>
      <c r="J144" s="309"/>
    </row>
    <row r="145" spans="1:10" s="167" customFormat="1" ht="47" customHeight="1" x14ac:dyDescent="0.2">
      <c r="A145" s="309" t="s">
        <v>1332</v>
      </c>
      <c r="B145" s="309"/>
      <c r="C145" s="309"/>
      <c r="D145" s="309"/>
      <c r="E145" s="309"/>
      <c r="F145" s="309"/>
      <c r="G145" s="309"/>
      <c r="H145" s="309"/>
      <c r="I145" s="309"/>
      <c r="J145" s="309"/>
    </row>
    <row r="146" spans="1:10" s="167" customFormat="1" ht="60" customHeight="1" x14ac:dyDescent="0.2">
      <c r="A146" s="309" t="s">
        <v>1333</v>
      </c>
      <c r="B146" s="309"/>
      <c r="C146" s="309"/>
      <c r="D146" s="309"/>
      <c r="E146" s="309"/>
      <c r="F146" s="309"/>
      <c r="G146" s="309"/>
      <c r="H146" s="309"/>
      <c r="I146" s="309"/>
      <c r="J146" s="309"/>
    </row>
    <row r="147" spans="1:10" s="167" customFormat="1" ht="36" customHeight="1" x14ac:dyDescent="0.2">
      <c r="A147" s="309" t="s">
        <v>1334</v>
      </c>
      <c r="B147" s="309"/>
      <c r="C147" s="309"/>
      <c r="D147" s="309"/>
      <c r="E147" s="309"/>
      <c r="F147" s="309"/>
      <c r="G147" s="309"/>
      <c r="H147" s="309"/>
      <c r="I147" s="309"/>
      <c r="J147" s="309"/>
    </row>
    <row r="148" spans="1:10" s="167" customFormat="1" ht="36" customHeight="1" x14ac:dyDescent="0.2">
      <c r="A148" s="309" t="s">
        <v>1335</v>
      </c>
      <c r="B148" s="309"/>
      <c r="C148" s="309"/>
      <c r="D148" s="309"/>
      <c r="E148" s="309"/>
      <c r="F148" s="309"/>
      <c r="G148" s="309"/>
      <c r="H148" s="309"/>
      <c r="I148" s="309"/>
      <c r="J148" s="309"/>
    </row>
    <row r="149" spans="1:10" s="167" customFormat="1" ht="60" customHeight="1" x14ac:dyDescent="0.2">
      <c r="A149" s="309" t="s">
        <v>1336</v>
      </c>
      <c r="B149" s="309"/>
      <c r="C149" s="309"/>
      <c r="D149" s="309"/>
      <c r="E149" s="309"/>
      <c r="F149" s="309"/>
      <c r="G149" s="309"/>
      <c r="H149" s="309"/>
      <c r="I149" s="309"/>
      <c r="J149" s="309"/>
    </row>
    <row r="150" spans="1:10" s="167" customFormat="1" ht="36" customHeight="1" x14ac:dyDescent="0.2">
      <c r="A150" s="309" t="s">
        <v>1337</v>
      </c>
      <c r="B150" s="309"/>
      <c r="C150" s="309"/>
      <c r="D150" s="309"/>
      <c r="E150" s="309"/>
      <c r="F150" s="309"/>
      <c r="G150" s="309"/>
      <c r="H150" s="309"/>
      <c r="I150" s="309"/>
      <c r="J150" s="309"/>
    </row>
    <row r="151" spans="1:10" s="167" customFormat="1" ht="36" customHeight="1" x14ac:dyDescent="0.2">
      <c r="A151" s="309" t="s">
        <v>1338</v>
      </c>
      <c r="B151" s="309"/>
      <c r="C151" s="309"/>
      <c r="D151" s="309"/>
      <c r="E151" s="309"/>
      <c r="F151" s="309"/>
      <c r="G151" s="309"/>
      <c r="H151" s="309"/>
      <c r="I151" s="309"/>
      <c r="J151" s="309"/>
    </row>
    <row r="152" spans="1:10" s="167" customFormat="1" ht="62" customHeight="1" x14ac:dyDescent="0.2">
      <c r="A152" s="309" t="s">
        <v>1339</v>
      </c>
      <c r="B152" s="309"/>
      <c r="C152" s="309"/>
      <c r="D152" s="309"/>
      <c r="E152" s="309"/>
      <c r="F152" s="309"/>
      <c r="G152" s="309"/>
      <c r="H152" s="309"/>
      <c r="I152" s="309"/>
      <c r="J152" s="309"/>
    </row>
    <row r="153" spans="1:10" s="167" customFormat="1" ht="19" customHeight="1" x14ac:dyDescent="0.2">
      <c r="A153" s="312" t="s">
        <v>1340</v>
      </c>
      <c r="B153" s="312"/>
      <c r="C153" s="312"/>
      <c r="D153" s="312"/>
      <c r="E153" s="312"/>
      <c r="F153" s="312"/>
      <c r="G153" s="312"/>
      <c r="H153" s="312"/>
      <c r="I153" s="312"/>
      <c r="J153" s="312"/>
    </row>
    <row r="154" spans="1:10" s="167" customFormat="1" ht="16" x14ac:dyDescent="0.2">
      <c r="A154" s="308" t="s">
        <v>1341</v>
      </c>
      <c r="B154" s="308"/>
      <c r="C154" s="308"/>
      <c r="D154" s="308"/>
      <c r="E154" s="308"/>
      <c r="F154" s="308"/>
      <c r="G154" s="308"/>
      <c r="H154" s="308"/>
      <c r="I154" s="308"/>
      <c r="J154" s="308"/>
    </row>
    <row r="155" spans="1:10" s="167" customFormat="1" ht="16" x14ac:dyDescent="0.2">
      <c r="A155" s="308" t="s">
        <v>1342</v>
      </c>
      <c r="B155" s="308"/>
      <c r="C155" s="308"/>
      <c r="D155" s="308"/>
      <c r="E155" s="308"/>
      <c r="F155" s="308"/>
      <c r="G155" s="308"/>
      <c r="H155" s="308"/>
      <c r="I155" s="308"/>
      <c r="J155" s="308"/>
    </row>
    <row r="156" spans="1:10" s="167" customFormat="1" ht="16" x14ac:dyDescent="0.2">
      <c r="A156" s="308" t="s">
        <v>1343</v>
      </c>
      <c r="B156" s="308"/>
      <c r="C156" s="308"/>
      <c r="D156" s="308"/>
      <c r="E156" s="308"/>
      <c r="F156" s="308"/>
      <c r="G156" s="308"/>
      <c r="H156" s="308"/>
      <c r="I156" s="308"/>
      <c r="J156" s="308"/>
    </row>
    <row r="157" spans="1:10" s="167" customFormat="1" ht="16" x14ac:dyDescent="0.2">
      <c r="A157" s="308" t="s">
        <v>1344</v>
      </c>
      <c r="B157" s="308"/>
      <c r="C157" s="308"/>
      <c r="D157" s="308"/>
      <c r="E157" s="308"/>
      <c r="F157" s="308"/>
      <c r="G157" s="308"/>
      <c r="H157" s="308"/>
      <c r="I157" s="308"/>
      <c r="J157" s="308"/>
    </row>
    <row r="158" spans="1:10" s="167" customFormat="1" ht="16" x14ac:dyDescent="0.2">
      <c r="A158" s="308" t="s">
        <v>1345</v>
      </c>
      <c r="B158" s="308"/>
      <c r="C158" s="308"/>
      <c r="D158" s="308"/>
      <c r="E158" s="308"/>
      <c r="F158" s="308"/>
      <c r="G158" s="308"/>
      <c r="H158" s="308"/>
      <c r="I158" s="308"/>
      <c r="J158" s="308"/>
    </row>
    <row r="159" spans="1:10" s="167" customFormat="1" ht="16" x14ac:dyDescent="0.2">
      <c r="A159" s="308" t="s">
        <v>1346</v>
      </c>
      <c r="B159" s="308"/>
      <c r="C159" s="308"/>
      <c r="D159" s="308"/>
      <c r="E159" s="308"/>
      <c r="F159" s="308"/>
      <c r="G159" s="308"/>
      <c r="H159" s="308"/>
      <c r="I159" s="308"/>
      <c r="J159" s="308"/>
    </row>
    <row r="160" spans="1:10" s="167" customFormat="1" ht="16" x14ac:dyDescent="0.2">
      <c r="A160" s="308" t="s">
        <v>1347</v>
      </c>
      <c r="B160" s="308"/>
      <c r="C160" s="308"/>
      <c r="D160" s="308"/>
      <c r="E160" s="308"/>
      <c r="F160" s="308"/>
      <c r="G160" s="308"/>
      <c r="H160" s="308"/>
      <c r="I160" s="308"/>
      <c r="J160" s="308"/>
    </row>
    <row r="161" spans="1:10" s="167" customFormat="1" ht="16" x14ac:dyDescent="0.2">
      <c r="A161" s="308" t="s">
        <v>1348</v>
      </c>
      <c r="B161" s="308"/>
      <c r="C161" s="308"/>
      <c r="D161" s="308"/>
      <c r="E161" s="308"/>
      <c r="F161" s="308"/>
      <c r="G161" s="308"/>
      <c r="H161" s="308"/>
      <c r="I161" s="308"/>
      <c r="J161" s="308"/>
    </row>
    <row r="162" spans="1:10" s="167" customFormat="1" ht="16" x14ac:dyDescent="0.2">
      <c r="A162" s="308" t="s">
        <v>1349</v>
      </c>
      <c r="B162" s="308"/>
      <c r="C162" s="308"/>
      <c r="D162" s="308"/>
      <c r="E162" s="308"/>
      <c r="F162" s="308"/>
      <c r="G162" s="308"/>
      <c r="H162" s="308"/>
      <c r="I162" s="308"/>
      <c r="J162" s="308"/>
    </row>
    <row r="163" spans="1:10" s="167" customFormat="1" ht="36" customHeight="1" x14ac:dyDescent="0.2">
      <c r="A163" s="165"/>
    </row>
    <row r="164" spans="1:10" s="167" customFormat="1" ht="43" customHeight="1" x14ac:dyDescent="0.2">
      <c r="A164" s="309" t="s">
        <v>1350</v>
      </c>
      <c r="B164" s="309"/>
      <c r="C164" s="309"/>
      <c r="D164" s="309"/>
      <c r="E164" s="309"/>
      <c r="F164" s="309"/>
      <c r="G164" s="309"/>
      <c r="H164" s="309"/>
      <c r="I164" s="309"/>
      <c r="J164" s="309"/>
    </row>
    <row r="165" spans="1:10" s="167" customFormat="1" ht="41" customHeight="1" x14ac:dyDescent="0.2">
      <c r="A165" s="309" t="s">
        <v>1351</v>
      </c>
      <c r="B165" s="309"/>
      <c r="C165" s="309"/>
      <c r="D165" s="309"/>
      <c r="E165" s="309"/>
      <c r="F165" s="309"/>
      <c r="G165" s="309"/>
      <c r="H165" s="309"/>
      <c r="I165" s="309"/>
      <c r="J165" s="309"/>
    </row>
    <row r="166" spans="1:10" s="167" customFormat="1" ht="36" customHeight="1" x14ac:dyDescent="0.2">
      <c r="A166" s="165"/>
    </row>
    <row r="167" spans="1:10" s="167" customFormat="1" ht="36" customHeight="1" x14ac:dyDescent="0.2"/>
    <row r="168" spans="1:10" s="167" customFormat="1" ht="36" customHeight="1" x14ac:dyDescent="0.2"/>
  </sheetData>
  <sheetProtection formatColumns="0" formatRows="0"/>
  <mergeCells count="159">
    <mergeCell ref="A164:J164"/>
    <mergeCell ref="A165:J165"/>
    <mergeCell ref="A157:J157"/>
    <mergeCell ref="A158:J158"/>
    <mergeCell ref="A159:J159"/>
    <mergeCell ref="A160:J160"/>
    <mergeCell ref="A161:J161"/>
    <mergeCell ref="A162:J162"/>
    <mergeCell ref="A153:J153"/>
    <mergeCell ref="A154:J154"/>
    <mergeCell ref="A155:J155"/>
    <mergeCell ref="A156:J156"/>
    <mergeCell ref="A147:J147"/>
    <mergeCell ref="A148:J148"/>
    <mergeCell ref="A149:J149"/>
    <mergeCell ref="A150:J150"/>
    <mergeCell ref="A151:J151"/>
    <mergeCell ref="A152:J152"/>
    <mergeCell ref="A142:J142"/>
    <mergeCell ref="A143:J143"/>
    <mergeCell ref="A144:J144"/>
    <mergeCell ref="A145:J145"/>
    <mergeCell ref="A146:J146"/>
    <mergeCell ref="A134:J134"/>
    <mergeCell ref="A135:J135"/>
    <mergeCell ref="A136:J136"/>
    <mergeCell ref="A137:J137"/>
    <mergeCell ref="A138:J138"/>
    <mergeCell ref="A128:J128"/>
    <mergeCell ref="A129:J129"/>
    <mergeCell ref="A130:J130"/>
    <mergeCell ref="A131:J131"/>
    <mergeCell ref="A132:J132"/>
    <mergeCell ref="A133:J133"/>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10:J110"/>
    <mergeCell ref="A111:J111"/>
    <mergeCell ref="A112:J112"/>
    <mergeCell ref="A113:J113"/>
    <mergeCell ref="A114:J114"/>
    <mergeCell ref="A115:J115"/>
    <mergeCell ref="A104:J104"/>
    <mergeCell ref="A105:J105"/>
    <mergeCell ref="A106:J106"/>
    <mergeCell ref="A107:J107"/>
    <mergeCell ref="A108:J108"/>
    <mergeCell ref="A109:J109"/>
    <mergeCell ref="A98:J98"/>
    <mergeCell ref="A99:J99"/>
    <mergeCell ref="A100:J100"/>
    <mergeCell ref="A101:J101"/>
    <mergeCell ref="A102:J102"/>
    <mergeCell ref="A103:J103"/>
    <mergeCell ref="A92:J92"/>
    <mergeCell ref="A93:J93"/>
    <mergeCell ref="A94:J94"/>
    <mergeCell ref="A95:J95"/>
    <mergeCell ref="A96:J96"/>
    <mergeCell ref="A97:J97"/>
    <mergeCell ref="A86:J86"/>
    <mergeCell ref="A87:J87"/>
    <mergeCell ref="A88:J88"/>
    <mergeCell ref="A89:J89"/>
    <mergeCell ref="A90:J90"/>
    <mergeCell ref="A91:J91"/>
    <mergeCell ref="A80:J80"/>
    <mergeCell ref="A81:J81"/>
    <mergeCell ref="A82:J82"/>
    <mergeCell ref="A83:J83"/>
    <mergeCell ref="A84:J84"/>
    <mergeCell ref="A85:J85"/>
    <mergeCell ref="A74:J74"/>
    <mergeCell ref="A75:J75"/>
    <mergeCell ref="A76:J76"/>
    <mergeCell ref="A77:J77"/>
    <mergeCell ref="A78:J78"/>
    <mergeCell ref="A79:J79"/>
    <mergeCell ref="A68:J68"/>
    <mergeCell ref="A69:J69"/>
    <mergeCell ref="A70:J70"/>
    <mergeCell ref="A71:J71"/>
    <mergeCell ref="A72:J72"/>
    <mergeCell ref="A73:J73"/>
    <mergeCell ref="A62:J62"/>
    <mergeCell ref="A63:J63"/>
    <mergeCell ref="A64:J64"/>
    <mergeCell ref="A65:J65"/>
    <mergeCell ref="A66:J66"/>
    <mergeCell ref="A67:J67"/>
    <mergeCell ref="A56:J56"/>
    <mergeCell ref="A57:J57"/>
    <mergeCell ref="A58:J58"/>
    <mergeCell ref="A59:J59"/>
    <mergeCell ref="A60:J60"/>
    <mergeCell ref="A61:J61"/>
    <mergeCell ref="A50:J50"/>
    <mergeCell ref="A51:J51"/>
    <mergeCell ref="A52:J52"/>
    <mergeCell ref="A53:J53"/>
    <mergeCell ref="A54:J54"/>
    <mergeCell ref="A55:J55"/>
    <mergeCell ref="A44:J44"/>
    <mergeCell ref="A45:J45"/>
    <mergeCell ref="A46:J46"/>
    <mergeCell ref="A47:J47"/>
    <mergeCell ref="A48:J48"/>
    <mergeCell ref="A49:J49"/>
    <mergeCell ref="A38:J38"/>
    <mergeCell ref="A39:J39"/>
    <mergeCell ref="A40:J40"/>
    <mergeCell ref="A41:J41"/>
    <mergeCell ref="A42:J42"/>
    <mergeCell ref="A43:J43"/>
    <mergeCell ref="A32:J32"/>
    <mergeCell ref="A33:J33"/>
    <mergeCell ref="A34:J34"/>
    <mergeCell ref="A35:J35"/>
    <mergeCell ref="A36:J36"/>
    <mergeCell ref="A37:J37"/>
    <mergeCell ref="A27:J27"/>
    <mergeCell ref="A28:J28"/>
    <mergeCell ref="A29:J29"/>
    <mergeCell ref="A30:J30"/>
    <mergeCell ref="A31:J31"/>
    <mergeCell ref="A20:J20"/>
    <mergeCell ref="A21:J21"/>
    <mergeCell ref="A22:J22"/>
    <mergeCell ref="A23:J23"/>
    <mergeCell ref="A24:J24"/>
    <mergeCell ref="A25:J25"/>
    <mergeCell ref="A17:J17"/>
    <mergeCell ref="A18:J18"/>
    <mergeCell ref="A19:J19"/>
    <mergeCell ref="A8:J8"/>
    <mergeCell ref="A10:J10"/>
    <mergeCell ref="A11:J11"/>
    <mergeCell ref="A12:J12"/>
    <mergeCell ref="A13:J13"/>
    <mergeCell ref="A26:J26"/>
    <mergeCell ref="A1:J1"/>
    <mergeCell ref="A2:J2"/>
    <mergeCell ref="A3:J3"/>
    <mergeCell ref="A4:J4"/>
    <mergeCell ref="A5:J5"/>
    <mergeCell ref="A7:J7"/>
    <mergeCell ref="A14:J14"/>
    <mergeCell ref="A15:J15"/>
    <mergeCell ref="A16:J16"/>
  </mergeCells>
  <hyperlinks>
    <hyperlink ref="A8" r:id="rId1" xr:uid="{986415F3-9C93-254B-A824-A63E11988CFB}"/>
  </hyperlinks>
  <pageMargins left="0.7" right="0.7" top="0.75" bottom="0.75" header="0.3" footer="0.3"/>
  <pageSetup orientation="landscape" horizontalDpi="0" verticalDpi="0"/>
  <headerFooter>
    <oddHeader xml:space="preserve">&amp;L  &amp;C&amp;"System Font,Regular"&amp;10&amp;K000000  &amp;R  </oddHeader>
    <oddFooter xml:space="preserve">&amp;C    </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200" workbookViewId="0">
      <selection activeCell="AI4" sqref="AI4"/>
    </sheetView>
  </sheetViews>
  <sheetFormatPr baseColWidth="10" defaultColWidth="10.83203125" defaultRowHeight="16" x14ac:dyDescent="0.2"/>
  <cols>
    <col min="1" max="1" width="10.83203125" style="12"/>
    <col min="2" max="2" width="37.6640625" style="12" bestFit="1" customWidth="1"/>
    <col min="3" max="10" width="10.83203125" style="12"/>
    <col min="11" max="11" width="19.33203125" style="12" customWidth="1"/>
    <col min="12" max="12" width="10.83203125" style="12"/>
    <col min="13" max="13" width="38.1640625" style="12" bestFit="1" customWidth="1"/>
    <col min="14" max="14" width="10.83203125" style="12"/>
    <col min="15" max="15" width="49.5" style="12" customWidth="1"/>
    <col min="16" max="16" width="10.83203125" style="12"/>
    <col min="17" max="17" width="43.6640625" style="12" bestFit="1" customWidth="1"/>
    <col min="18" max="18" width="10.83203125" style="12"/>
    <col min="19" max="19" width="33" style="12" customWidth="1"/>
    <col min="20" max="20" width="10.83203125" style="12"/>
    <col min="21" max="21" width="27.1640625" style="12" customWidth="1"/>
    <col min="22" max="22" width="10.83203125" style="12"/>
    <col min="23" max="23" width="30" style="12" bestFit="1" customWidth="1"/>
    <col min="24" max="24" width="10.83203125" style="12"/>
    <col min="25" max="25" width="31" style="12" bestFit="1" customWidth="1"/>
    <col min="26" max="26" width="31.5" style="12" bestFit="1" customWidth="1"/>
    <col min="27" max="27" width="10.83203125" style="12"/>
    <col min="28" max="28" width="23.33203125" style="12" bestFit="1" customWidth="1"/>
    <col min="29" max="29" width="38.5" style="12" bestFit="1" customWidth="1"/>
    <col min="30" max="30" width="10.83203125" style="12"/>
    <col min="31" max="31" width="29.6640625" style="12" bestFit="1" customWidth="1"/>
    <col min="32" max="34" width="10.83203125" style="12"/>
    <col min="35" max="35" width="56.33203125" style="12" bestFit="1" customWidth="1"/>
    <col min="36" max="36" width="10.83203125" style="12"/>
    <col min="37" max="37" width="31.33203125" style="12" bestFit="1" customWidth="1"/>
    <col min="38" max="38" width="10.83203125" style="12"/>
    <col min="39" max="39" width="31.33203125" style="12" bestFit="1" customWidth="1"/>
    <col min="40" max="40" width="10.83203125" style="12"/>
    <col min="41" max="41" width="43.33203125" style="12" bestFit="1" customWidth="1"/>
    <col min="42" max="42" width="10.83203125" style="12"/>
    <col min="43" max="43" width="58.6640625" style="12" bestFit="1" customWidth="1"/>
    <col min="44" max="44" width="13.1640625" style="12" bestFit="1" customWidth="1"/>
    <col min="45" max="45" width="27.5" style="12" customWidth="1"/>
    <col min="46" max="46" width="14.83203125" style="12" bestFit="1" customWidth="1"/>
    <col min="47" max="47" width="20.33203125" style="12" bestFit="1" customWidth="1"/>
    <col min="48" max="16384" width="10.83203125" style="12"/>
  </cols>
  <sheetData>
    <row r="1" spans="1:47" s="57" customFormat="1" x14ac:dyDescent="0.2">
      <c r="A1" s="57" t="s">
        <v>361</v>
      </c>
      <c r="E1" s="57" t="s">
        <v>362</v>
      </c>
      <c r="H1" s="57" t="s">
        <v>363</v>
      </c>
      <c r="J1" s="57" t="s">
        <v>364</v>
      </c>
      <c r="L1" s="57" t="s">
        <v>365</v>
      </c>
      <c r="O1" s="57" t="s">
        <v>366</v>
      </c>
      <c r="S1" s="57" t="s">
        <v>367</v>
      </c>
      <c r="W1" s="57" t="s">
        <v>368</v>
      </c>
      <c r="Z1" s="57" t="s">
        <v>369</v>
      </c>
      <c r="AC1" s="57" t="s">
        <v>370</v>
      </c>
      <c r="AF1" s="57" t="s">
        <v>4</v>
      </c>
      <c r="AH1" s="57" t="s">
        <v>371</v>
      </c>
      <c r="AJ1" s="57" t="s">
        <v>372</v>
      </c>
      <c r="AL1" s="57" t="s">
        <v>373</v>
      </c>
      <c r="AN1" s="57" t="s">
        <v>374</v>
      </c>
      <c r="AP1" s="57" t="s">
        <v>375</v>
      </c>
      <c r="AR1" s="57" t="s">
        <v>376</v>
      </c>
      <c r="AT1" s="57" t="s">
        <v>377</v>
      </c>
    </row>
    <row r="2" spans="1:47" ht="17" x14ac:dyDescent="0.2">
      <c r="A2" s="55" t="b">
        <v>1</v>
      </c>
      <c r="B2" s="50" t="str">
        <f>IF(A2= TRUE, "Certificate|", "")</f>
        <v>Certificate|</v>
      </c>
      <c r="E2" s="11" t="b">
        <v>1</v>
      </c>
      <c r="F2" s="11" t="str">
        <f>IF(E2= TRUE, "SAT|", "")</f>
        <v>SAT|</v>
      </c>
      <c r="H2" s="11" t="b">
        <v>1</v>
      </c>
      <c r="I2" s="11" t="str">
        <f>IF(H2= TRUE, "Fall|", "")</f>
        <v>Fall|</v>
      </c>
      <c r="J2" s="11" t="b">
        <v>1</v>
      </c>
      <c r="K2" s="11" t="str">
        <f>IF(J2= TRUE, "Rolling Admission", "")</f>
        <v>Rolling Admission</v>
      </c>
      <c r="L2" s="121" t="b">
        <v>0</v>
      </c>
      <c r="M2" s="11" t="str">
        <f>IF(L2= TRUE, "American Council on Education (ACE)|", "")</f>
        <v/>
      </c>
      <c r="O2" s="19" t="s">
        <v>378</v>
      </c>
      <c r="P2" s="11" t="b">
        <v>1</v>
      </c>
      <c r="Q2" s="11" t="str">
        <f>IF(P2= TRUE, "Accelerated program|", "")</f>
        <v>Accelerated program|</v>
      </c>
      <c r="S2" s="19" t="s">
        <v>379</v>
      </c>
      <c r="T2" s="11" t="b">
        <v>1</v>
      </c>
      <c r="U2" s="11" t="str">
        <f>IF(T2= TRUE, "Arts/fine arts|", "")</f>
        <v>Arts/fine arts|</v>
      </c>
      <c r="W2" t="s">
        <v>380</v>
      </c>
      <c r="X2" t="b">
        <v>1</v>
      </c>
      <c r="Y2" t="str">
        <f>IF(X2= TRUE, "Campus Ministries|", "")</f>
        <v>Campus Ministries|</v>
      </c>
      <c r="Z2" t="s">
        <v>381</v>
      </c>
      <c r="AA2" t="b">
        <v>0</v>
      </c>
      <c r="AB2" t="str">
        <f>IF(AA2= TRUE, "On Campus|", "")</f>
        <v/>
      </c>
      <c r="AC2" t="s">
        <v>382</v>
      </c>
      <c r="AD2" t="b">
        <v>0</v>
      </c>
      <c r="AE2" t="str">
        <f>IF(AD2= TRUE, "Apartments for married students|", "")</f>
        <v/>
      </c>
      <c r="AF2" s="12" t="b">
        <v>1</v>
      </c>
      <c r="AG2" s="12" t="str">
        <f>IF(AF2, "2023-2024 academic costs not currently available", "")</f>
        <v>2023-2024 academic costs not currently available</v>
      </c>
      <c r="AH2" s="12" t="b">
        <v>1</v>
      </c>
      <c r="AI2" s="12" t="str">
        <f>IF(AH2= TRUE, "Institutional need-based grant or scholarship aid is available.|", "")</f>
        <v>Institutional need-based grant or scholarship aid is available.|</v>
      </c>
      <c r="AJ2" s="55" t="b">
        <v>1</v>
      </c>
      <c r="AK2" s="12" t="str">
        <f>IF(AJ2= TRUE, "Institution's own financial aid form|", "")</f>
        <v>Institution's own financial aid form|</v>
      </c>
      <c r="AL2" s="12" t="b">
        <v>1</v>
      </c>
      <c r="AM2" s="12" t="str">
        <f>IF(AL2= TRUE, "FAFSA|", "")</f>
        <v>FAFSA|</v>
      </c>
      <c r="AN2" s="55" t="b">
        <v>1</v>
      </c>
      <c r="AO2" s="12" t="str">
        <f>IF(AN2= TRUE, "Direct Subsidized Stafford Loans | ", "")</f>
        <v xml:space="preserve">Direct Subsidized Stafford Loans | </v>
      </c>
      <c r="AP2" s="55" t="b">
        <v>1</v>
      </c>
      <c r="AQ2" s="12" t="str">
        <f>IF(AP2= TRUE, "Federal Pell| ", "")</f>
        <v xml:space="preserve">Federal Pell| </v>
      </c>
      <c r="AR2" s="55" t="b">
        <v>1</v>
      </c>
      <c r="AS2" s="12" t="str">
        <f>IF(AR2= TRUE, "Academics| ", "")</f>
        <v xml:space="preserve">Academics| </v>
      </c>
      <c r="AT2" s="12" t="b">
        <v>1</v>
      </c>
      <c r="AU2" s="12" t="str">
        <f>IF(AT2= TRUE, "Academics| ", "")</f>
        <v xml:space="preserve">Academics| </v>
      </c>
    </row>
    <row r="3" spans="1:47" ht="34" x14ac:dyDescent="0.2">
      <c r="A3" s="55" t="b">
        <v>0</v>
      </c>
      <c r="B3" s="50" t="str">
        <f>IF(A3= TRUE, "Diploma|", "")</f>
        <v/>
      </c>
      <c r="E3" s="11" t="b">
        <v>0</v>
      </c>
      <c r="F3" s="11" t="str">
        <f>IF(E3= TRUE, "ACT|", "")</f>
        <v/>
      </c>
      <c r="H3" s="11" t="b">
        <v>0</v>
      </c>
      <c r="I3" s="11" t="str">
        <f>IF(H3= TRUE, "Winter|", "")</f>
        <v/>
      </c>
      <c r="J3" s="11" t="b">
        <v>0</v>
      </c>
      <c r="K3" s="11" t="str">
        <f>IF(J3= TRUE, "Rolling Admission", "")</f>
        <v/>
      </c>
      <c r="L3" s="121" t="b">
        <v>1</v>
      </c>
      <c r="M3" s="11" t="str">
        <f>IF(L3= TRUE, "College Level Examination Program (CLEP)|", "")</f>
        <v>College Level Examination Program (CLEP)|</v>
      </c>
      <c r="O3" s="19" t="s">
        <v>383</v>
      </c>
      <c r="P3" s="11" t="b">
        <v>0</v>
      </c>
      <c r="Q3" s="70" t="str">
        <f>IF(P3= TRUE, "Comprehensive transition and postsecondary program for students with intellectual disabilities|", "")</f>
        <v/>
      </c>
      <c r="S3" s="19" t="s">
        <v>384</v>
      </c>
      <c r="T3" s="11" t="b">
        <v>0</v>
      </c>
      <c r="U3" s="11" t="str">
        <f>IF(T3= TRUE, "Computer literacy|", "")</f>
        <v/>
      </c>
      <c r="W3" t="s">
        <v>385</v>
      </c>
      <c r="X3" t="b">
        <v>1</v>
      </c>
      <c r="Y3" t="str">
        <f>IF(X3= TRUE, "Choral groups|", "")</f>
        <v>Choral groups|</v>
      </c>
      <c r="Z3" t="s">
        <v>386</v>
      </c>
      <c r="AA3" t="b">
        <v>1</v>
      </c>
      <c r="AB3" t="str">
        <f>IF(AA3= TRUE, "At cooperating institution|", "")</f>
        <v>At cooperating institution|</v>
      </c>
      <c r="AC3" t="s">
        <v>387</v>
      </c>
      <c r="AD3" t="b">
        <v>1</v>
      </c>
      <c r="AE3" t="str">
        <f>IF(AD3= TRUE, "Apartments for single students|", "")</f>
        <v>Apartments for single students|</v>
      </c>
      <c r="AH3" s="12" t="b">
        <v>1</v>
      </c>
      <c r="AI3" s="12" t="str">
        <f>IF(AH3= TRUE, "Institutional non-need-based grant or scholarship aid is available.|", "")</f>
        <v>Institutional non-need-based grant or scholarship aid is available.|</v>
      </c>
      <c r="AJ3" s="55" t="b">
        <v>0</v>
      </c>
      <c r="AK3" s="12" t="str">
        <f>IF(AJ3= TRUE, "CSS Profile|", "")</f>
        <v/>
      </c>
      <c r="AL3" s="12" t="b">
        <v>0</v>
      </c>
      <c r="AM3" s="12" t="str">
        <f>IF(AL3= TRUE, "Institution's own financial aid form|", "")</f>
        <v/>
      </c>
      <c r="AN3" s="55" t="b">
        <v>1</v>
      </c>
      <c r="AO3" s="12" t="str">
        <f>IF(AN3= TRUE, "Direct Unsubsidized Stafford Loans | ", "")</f>
        <v xml:space="preserve">Direct Unsubsidized Stafford Loans | </v>
      </c>
      <c r="AP3" s="55" t="b">
        <v>1</v>
      </c>
      <c r="AQ3" s="12" t="str">
        <f>IF(AP3= TRUE, "SEOG| ", "")</f>
        <v xml:space="preserve">SEOG| </v>
      </c>
      <c r="AR3" s="55" t="b">
        <v>0</v>
      </c>
      <c r="AS3" s="12" t="str">
        <f>IF(AR3= TRUE, "Alumni Affiliation| ", "")</f>
        <v/>
      </c>
      <c r="AT3" s="12" t="b">
        <v>0</v>
      </c>
      <c r="AU3" s="12" t="str">
        <f>IF(AT3= TRUE, "Alumni Affiliation| ", "")</f>
        <v/>
      </c>
    </row>
    <row r="4" spans="1:47" ht="17" x14ac:dyDescent="0.2">
      <c r="A4" s="55" t="b">
        <v>0</v>
      </c>
      <c r="B4" s="50" t="str" cm="1">
        <f t="array" ref="B4">_xlfn.IFS(A4= TRUE, "Associate|",A4=FALSE, "")</f>
        <v/>
      </c>
      <c r="E4" s="11" t="b">
        <v>1</v>
      </c>
      <c r="F4" s="11" t="str">
        <f>IF(E4= TRUE, "AP|", "")</f>
        <v>AP|</v>
      </c>
      <c r="H4" s="11" t="b">
        <v>1</v>
      </c>
      <c r="I4" s="11" t="str">
        <f>IF(H4= TRUE, "Spring|", "")</f>
        <v>Spring|</v>
      </c>
      <c r="J4" s="11" t="b">
        <v>0</v>
      </c>
      <c r="K4" s="11" t="str">
        <f>IF(J4= TRUE, "Rolling Admission", "")</f>
        <v/>
      </c>
      <c r="L4" s="121" t="b">
        <v>1</v>
      </c>
      <c r="M4" s="11" t="str">
        <f>IF(L4= TRUE, "DANTES Subject Standardized Tests (DSST)|", "")</f>
        <v>DANTES Subject Standardized Tests (DSST)|</v>
      </c>
      <c r="O4" s="19" t="s">
        <v>388</v>
      </c>
      <c r="P4" s="11" t="b">
        <v>1</v>
      </c>
      <c r="Q4" s="11" t="str">
        <f>IF(P4= TRUE, "Cross-registration|", "")</f>
        <v>Cross-registration|</v>
      </c>
      <c r="S4" s="19" t="s">
        <v>389</v>
      </c>
      <c r="T4" s="11" t="b">
        <v>1</v>
      </c>
      <c r="U4" s="11" t="str">
        <f>IF(T4= TRUE, "English (including composition)|", "")</f>
        <v>English (including composition)|</v>
      </c>
      <c r="W4" t="s">
        <v>390</v>
      </c>
      <c r="X4" t="b">
        <v>0</v>
      </c>
      <c r="Y4" t="str">
        <f>IF(X4= TRUE, "Concert band|", "")</f>
        <v/>
      </c>
      <c r="Z4"/>
      <c r="AA4"/>
      <c r="AB4"/>
      <c r="AC4" t="s">
        <v>391</v>
      </c>
      <c r="AD4" t="b">
        <v>1</v>
      </c>
      <c r="AE4" t="str">
        <f>IF(AD4= TRUE, "Coed residence halls|", "")</f>
        <v>Coed residence halls|</v>
      </c>
      <c r="AH4" s="12" t="b">
        <v>0</v>
      </c>
      <c r="AI4" s="12" t="str">
        <f>IF(AH4= TRUE, "Institutional grant and scholarship aid is not available.|", "")</f>
        <v/>
      </c>
      <c r="AJ4" s="55" t="b">
        <v>0</v>
      </c>
      <c r="AK4" s="12" t="str">
        <f>IF(AJ4= TRUE, "Other|", "")</f>
        <v/>
      </c>
      <c r="AL4" s="12" t="b">
        <v>0</v>
      </c>
      <c r="AM4" s="12" t="str">
        <f>IF(AL4= TRUE, "CSS Profile|", "")</f>
        <v/>
      </c>
      <c r="AN4" s="55" t="b">
        <v>1</v>
      </c>
      <c r="AO4" s="12" t="str">
        <f>IF(AN4= TRUE, "Direct PLUS Loans | ", "")</f>
        <v xml:space="preserve">Direct PLUS Loans | </v>
      </c>
      <c r="AP4" s="55" t="b">
        <v>1</v>
      </c>
      <c r="AQ4" s="12" t="str">
        <f>IF(AP4= TRUE, "State scholarships/grants| ", "")</f>
        <v xml:space="preserve">State scholarships/grants| </v>
      </c>
      <c r="AR4" s="55" t="b">
        <v>0</v>
      </c>
      <c r="AS4" s="12" t="str">
        <f>IF(AR4= TRUE, "Art| ", "")</f>
        <v/>
      </c>
      <c r="AT4" s="12" t="b">
        <v>1</v>
      </c>
      <c r="AU4" s="12" t="str">
        <f>IF(AT4= TRUE, "Art| ", "")</f>
        <v xml:space="preserve">Art| </v>
      </c>
    </row>
    <row r="5" spans="1:47" ht="17" x14ac:dyDescent="0.2">
      <c r="A5" s="55" t="b">
        <v>0</v>
      </c>
      <c r="B5" s="50" t="str" cm="1">
        <f t="array" ref="B5">_xlfn.IFS(A5=TRUE, "Transfer|",A5=FALSE, "")</f>
        <v/>
      </c>
      <c r="E5" s="11" t="b">
        <v>0</v>
      </c>
      <c r="F5" s="11" t="str">
        <f>IF(E5= TRUE, "CLEP|", "")</f>
        <v/>
      </c>
      <c r="H5" s="11" t="b">
        <v>0</v>
      </c>
      <c r="I5" s="11" t="str">
        <f>IF(H5= TRUE, "Summer|", "")</f>
        <v/>
      </c>
      <c r="J5" s="11" t="b">
        <v>0</v>
      </c>
      <c r="K5" s="11" t="str">
        <f>IF(J5= TRUE, "Rolling Admission", "")</f>
        <v/>
      </c>
      <c r="O5" s="19" t="s">
        <v>392</v>
      </c>
      <c r="P5" s="11" t="b">
        <v>0</v>
      </c>
      <c r="Q5" s="11" t="str">
        <f>IF(P5= TRUE, "Distance learning|", "")</f>
        <v/>
      </c>
      <c r="S5" s="19" t="s">
        <v>393</v>
      </c>
      <c r="T5" s="11" t="b">
        <v>1</v>
      </c>
      <c r="U5" s="11" t="str">
        <f>IF(T5= TRUE, "Foreign languages|", "")</f>
        <v>Foreign languages|</v>
      </c>
      <c r="W5" t="s">
        <v>394</v>
      </c>
      <c r="X5" t="b">
        <v>1</v>
      </c>
      <c r="Y5" t="str">
        <f>IF(X5= TRUE, "Dance|", "")</f>
        <v>Dance|</v>
      </c>
      <c r="Z5" t="s">
        <v>395</v>
      </c>
      <c r="AA5" t="b">
        <v>0</v>
      </c>
      <c r="AB5" t="str">
        <f>IF(AA5= TRUE, "Marine Option|", "")</f>
        <v/>
      </c>
      <c r="AC5" t="s">
        <v>396</v>
      </c>
      <c r="AD5" t="b">
        <v>0</v>
      </c>
      <c r="AE5" t="str">
        <f>IF(AD5= TRUE, "Cooperative housing|", "")</f>
        <v/>
      </c>
      <c r="AL5" s="12" t="b">
        <v>0</v>
      </c>
      <c r="AM5" s="12" t="str">
        <f>IF(AL5= TRUE, "State aid form|", "")</f>
        <v/>
      </c>
      <c r="AN5" s="55" t="b">
        <v>0</v>
      </c>
      <c r="AO5" s="12" t="str">
        <f>IF(AN5= TRUE, "Federal Perkins Loans | ", "")</f>
        <v/>
      </c>
      <c r="AP5" s="55" t="b">
        <v>1</v>
      </c>
      <c r="AQ5" s="12" t="str">
        <f>IF(AP5= TRUE, "Private Scholarships| ", "")</f>
        <v xml:space="preserve">Private Scholarships| </v>
      </c>
      <c r="AR5" s="55" t="b">
        <v>0</v>
      </c>
      <c r="AS5" s="12" t="str">
        <f>IF(AR5= TRUE, "Athletics| ", "")</f>
        <v/>
      </c>
      <c r="AT5" s="12" t="b">
        <v>1</v>
      </c>
      <c r="AU5" s="12" t="str">
        <f>IF(AT5= TRUE, "Athletics| ", "")</f>
        <v xml:space="preserve">Athletics| </v>
      </c>
    </row>
    <row r="6" spans="1:47" ht="17" x14ac:dyDescent="0.2">
      <c r="A6" s="55" t="b">
        <v>0</v>
      </c>
      <c r="B6" s="50" t="str" cm="1">
        <f t="array" ref="B6">_xlfn.IFS(A6=TRUE, "Terminal|",A6=FALSE, "")</f>
        <v/>
      </c>
      <c r="E6" s="11" t="b">
        <v>0</v>
      </c>
      <c r="F6" s="11" t="str">
        <f>IF(E6= TRUE, "Institutional Exam|", "")</f>
        <v/>
      </c>
      <c r="O6" s="19" t="s">
        <v>397</v>
      </c>
      <c r="P6" s="11" t="b">
        <v>1</v>
      </c>
      <c r="Q6" s="11" t="str">
        <f>IF(P6= TRUE, "Double major|", "")</f>
        <v>Double major|</v>
      </c>
      <c r="S6" s="19" t="s">
        <v>398</v>
      </c>
      <c r="T6" s="11" t="b">
        <v>1</v>
      </c>
      <c r="U6" s="11" t="str">
        <f>IF(T6= TRUE, "History|", "")</f>
        <v>History|</v>
      </c>
      <c r="W6" t="s">
        <v>399</v>
      </c>
      <c r="X6" t="b">
        <v>1</v>
      </c>
      <c r="Y6" t="str">
        <f>IF(X6= TRUE, "Drama/theater|", "")</f>
        <v>Drama/theater|</v>
      </c>
      <c r="Z6" t="s">
        <v>400</v>
      </c>
      <c r="AA6" t="b">
        <v>0</v>
      </c>
      <c r="AB6" t="str">
        <f>IF(AA6= TRUE, "On Campus|", "")</f>
        <v/>
      </c>
      <c r="AC6" t="s">
        <v>401</v>
      </c>
      <c r="AD6" t="b">
        <v>0</v>
      </c>
      <c r="AE6" t="str">
        <f>IF(AD6= TRUE, "Fraternity/sorority housing|", "")</f>
        <v/>
      </c>
      <c r="AL6" s="12" t="b">
        <v>0</v>
      </c>
      <c r="AM6" s="12" t="str">
        <f>IF(AL6= TRUE, "Business/Farm Supplement|", "")</f>
        <v/>
      </c>
      <c r="AN6" s="55" t="b">
        <v>0</v>
      </c>
      <c r="AO6" s="12" t="str">
        <f>IF(AN6= TRUE, "Federal Nursing Loans | ", "")</f>
        <v/>
      </c>
      <c r="AP6" s="55" t="b">
        <v>1</v>
      </c>
      <c r="AQ6" s="12" t="str">
        <f>IF(AP6= TRUE, "College/university scholarship or grant aid from institutional funds| ", "")</f>
        <v xml:space="preserve">College/university scholarship or grant aid from institutional funds| </v>
      </c>
      <c r="AR6" s="55" t="b">
        <v>0</v>
      </c>
      <c r="AS6" s="12" t="str">
        <f>IF(AR6= TRUE, "Job Skills| ", "")</f>
        <v/>
      </c>
      <c r="AT6" s="12" t="b">
        <v>0</v>
      </c>
      <c r="AU6" s="12" t="str">
        <f>IF(AT6= TRUE, "Job Skills| ", "")</f>
        <v/>
      </c>
    </row>
    <row r="7" spans="1:47" ht="17" x14ac:dyDescent="0.2">
      <c r="A7" s="55" t="b">
        <v>1</v>
      </c>
      <c r="B7" s="50" t="str" cm="1">
        <f t="array" ref="B7">_xlfn.IFS(A7=TRUE, "Bachelor's|",A7=FALSE, "")</f>
        <v>Bachelor's|</v>
      </c>
      <c r="E7" s="11" t="b">
        <v>0</v>
      </c>
      <c r="F7" s="11" t="str">
        <f>IF(E7= TRUE, "State Exam|", "")</f>
        <v/>
      </c>
      <c r="O7" s="19" t="s">
        <v>402</v>
      </c>
      <c r="P7" s="11" t="b">
        <v>0</v>
      </c>
      <c r="Q7" s="11" t="str">
        <f>IF(P7= TRUE, "Dual enrollment|", "")</f>
        <v/>
      </c>
      <c r="S7" s="19" t="s">
        <v>403</v>
      </c>
      <c r="T7" s="11" t="b">
        <v>1</v>
      </c>
      <c r="U7" s="11" t="str">
        <f>IF(T7= TRUE, "Humanities|", "")</f>
        <v>Humanities|</v>
      </c>
      <c r="W7" t="s">
        <v>404</v>
      </c>
      <c r="X7" t="b">
        <v>1</v>
      </c>
      <c r="Y7" t="str">
        <f>IF(X7= TRUE, "International Student Organization|", "")</f>
        <v>International Student Organization|</v>
      </c>
      <c r="Z7" t="s">
        <v>405</v>
      </c>
      <c r="AA7" t="b">
        <v>0</v>
      </c>
      <c r="AB7" t="str">
        <f>IF(AA7= TRUE, "At cooperating institution|", "")</f>
        <v/>
      </c>
      <c r="AC7" t="s">
        <v>406</v>
      </c>
      <c r="AD7" t="b">
        <v>0</v>
      </c>
      <c r="AE7" t="str">
        <f>IF(AD7= TRUE, "Living Learning Communities|", "")</f>
        <v/>
      </c>
      <c r="AL7" s="12" t="b">
        <v>0</v>
      </c>
      <c r="AM7" s="12" t="str">
        <f>IF(AL7= TRUE, "Other", "")</f>
        <v/>
      </c>
      <c r="AN7" s="55" t="b">
        <v>0</v>
      </c>
      <c r="AO7" s="12" t="str">
        <f>IF(AN7= TRUE, "State Loans | ", "")</f>
        <v/>
      </c>
      <c r="AP7" s="55" t="b">
        <v>0</v>
      </c>
      <c r="AQ7" s="12" t="str">
        <f>IF(AP7= TRUE, "United Negro College Fund| ", "")</f>
        <v/>
      </c>
      <c r="AR7" s="55" t="b">
        <v>0</v>
      </c>
      <c r="AS7" s="12" t="str">
        <f>IF(AR7= TRUE, "ROTC| ", "")</f>
        <v/>
      </c>
      <c r="AT7" s="12" t="b">
        <v>0</v>
      </c>
      <c r="AU7" s="12" t="str">
        <f>IF(AT7= TRUE, "ROTC| ", "")</f>
        <v/>
      </c>
    </row>
    <row r="8" spans="1:47" ht="17" x14ac:dyDescent="0.2">
      <c r="A8" s="55" t="b">
        <v>1</v>
      </c>
      <c r="B8" s="50" t="str" cm="1">
        <f t="array" ref="B8">_xlfn.IFS(A8=TRUE,"Postbachelor's certificate|", A8=FALSE, "")</f>
        <v>Postbachelor's certificate|</v>
      </c>
      <c r="O8" s="19" t="s">
        <v>407</v>
      </c>
      <c r="P8" s="11" t="b">
        <v>0</v>
      </c>
      <c r="Q8" s="11" t="str">
        <f>IF(P8= TRUE, "English as a Second Language (ESL)|", "")</f>
        <v/>
      </c>
      <c r="S8" s="19" t="s">
        <v>408</v>
      </c>
      <c r="T8" s="11" t="b">
        <v>1</v>
      </c>
      <c r="U8" s="11" t="str">
        <f>IF(T8= TRUE, "Intensive writing|", "")</f>
        <v>Intensive writing|</v>
      </c>
      <c r="W8" t="s">
        <v>409</v>
      </c>
      <c r="X8" t="b">
        <v>1</v>
      </c>
      <c r="Y8" t="str">
        <f>IF(X8= TRUE, "Jazz band|", "")</f>
        <v>Jazz band|</v>
      </c>
      <c r="Z8"/>
      <c r="AA8"/>
      <c r="AB8"/>
      <c r="AC8" t="s">
        <v>410</v>
      </c>
      <c r="AD8" t="b">
        <v>0</v>
      </c>
      <c r="AE8" t="str">
        <f>IF(AD8= TRUE, "Other Housing Options|", "")</f>
        <v/>
      </c>
      <c r="AN8" s="55" t="b">
        <v>1</v>
      </c>
      <c r="AO8" s="12" t="str">
        <f>IF(AN8= TRUE, "College/university loans from institutional funds | ", "")</f>
        <v xml:space="preserve">College/university loans from institutional funds | </v>
      </c>
      <c r="AP8" s="55" t="b">
        <v>0</v>
      </c>
      <c r="AQ8" s="12" t="str">
        <f>IF(AP8= TRUE, "Federal Nursing Scholarship| ", "")</f>
        <v/>
      </c>
      <c r="AR8" s="55" t="b">
        <v>0</v>
      </c>
      <c r="AS8" s="12" t="str">
        <f>IF(AR8= TRUE, "Leadership| ", "")</f>
        <v/>
      </c>
      <c r="AT8" s="12" t="b">
        <v>1</v>
      </c>
      <c r="AU8" s="12" t="str">
        <f>IF(AT8= TRUE, "Leadership| ", "")</f>
        <v xml:space="preserve">Leadership| </v>
      </c>
    </row>
    <row r="9" spans="1:47" ht="17" x14ac:dyDescent="0.2">
      <c r="A9" s="55" t="b">
        <v>0</v>
      </c>
      <c r="B9" s="50" t="str" cm="1">
        <f t="array" ref="B9">_xlfn.IFS(A9= TRUE, "Master's|",A9=FALSE, "")</f>
        <v/>
      </c>
      <c r="O9" s="19" t="s">
        <v>411</v>
      </c>
      <c r="P9" s="11" t="b">
        <v>1</v>
      </c>
      <c r="Q9" s="11" t="str">
        <f>IF(P9= TRUE, "Exchange student program (domestic) |", "")</f>
        <v>Exchange student program (domestic) |</v>
      </c>
      <c r="S9" s="19" t="s">
        <v>412</v>
      </c>
      <c r="T9" s="11" t="b">
        <v>1</v>
      </c>
      <c r="U9" s="11" t="str">
        <f>IF(T9= TRUE, "Mathematics|", "")</f>
        <v>Mathematics|</v>
      </c>
      <c r="W9" t="s">
        <v>413</v>
      </c>
      <c r="X9" t="b">
        <v>1</v>
      </c>
      <c r="Y9" t="str">
        <f>IF(X9= TRUE, "Literary magazine|", "")</f>
        <v>Literary magazine|</v>
      </c>
      <c r="Z9" t="s">
        <v>414</v>
      </c>
      <c r="AA9" t="b">
        <v>0</v>
      </c>
      <c r="AB9" t="str">
        <f>IF(AA9= TRUE, "On Campus|", "")</f>
        <v/>
      </c>
      <c r="AC9" t="s">
        <v>415</v>
      </c>
      <c r="AD9" t="b">
        <v>0</v>
      </c>
      <c r="AE9" t="str">
        <f>IF(AD9= TRUE, "Men's residence halls|", "")</f>
        <v/>
      </c>
      <c r="AN9" s="55" t="b">
        <v>0</v>
      </c>
      <c r="AO9" s="12" t="str">
        <f>IF(AN9= TRUE, "Other |", "")</f>
        <v/>
      </c>
      <c r="AP9" s="55" t="b">
        <v>0</v>
      </c>
      <c r="AQ9" s="12" t="str">
        <f>IF(AP9= TRUE, "Other", "")</f>
        <v/>
      </c>
      <c r="AR9" s="55" t="b">
        <v>0</v>
      </c>
      <c r="AS9" s="12" t="str">
        <f>IF(AR9= TRUE, "Minority Status| ", "")</f>
        <v/>
      </c>
      <c r="AT9" s="12" t="b">
        <v>0</v>
      </c>
      <c r="AU9" s="12" t="str">
        <f>IF(AT9= TRUE, "Minority Status| ", "")</f>
        <v/>
      </c>
    </row>
    <row r="10" spans="1:47" ht="17" x14ac:dyDescent="0.2">
      <c r="A10" s="55" t="b">
        <v>0</v>
      </c>
      <c r="B10" s="50" t="str" cm="1">
        <f t="array" ref="B10">_xlfn.IFS(A10=TRUE, "Post-master's certificate|",A10=FALSE, "")</f>
        <v/>
      </c>
      <c r="O10" s="19" t="s">
        <v>416</v>
      </c>
      <c r="P10" s="11" t="b">
        <v>0</v>
      </c>
      <c r="Q10" s="11" t="str">
        <f>IF(P10= TRUE, "External degree program|", "")</f>
        <v/>
      </c>
      <c r="S10" s="19" t="s">
        <v>417</v>
      </c>
      <c r="T10" s="11" t="b">
        <v>1</v>
      </c>
      <c r="U10" s="11" t="str">
        <f>IF(T10= TRUE, "Philosophy|", "")</f>
        <v>Philosophy|</v>
      </c>
      <c r="W10" t="s">
        <v>418</v>
      </c>
      <c r="X10" t="b">
        <v>0</v>
      </c>
      <c r="Y10" t="str">
        <f>IF(X10= TRUE, "Marching band|", "")</f>
        <v/>
      </c>
      <c r="Z10" t="s">
        <v>419</v>
      </c>
      <c r="AA10" t="b">
        <v>1</v>
      </c>
      <c r="AB10" t="str">
        <f>IF(AA10= TRUE, "At cooperating institution|", "")</f>
        <v>At cooperating institution|</v>
      </c>
      <c r="AC10" t="s">
        <v>420</v>
      </c>
      <c r="AD10" t="b">
        <v>0</v>
      </c>
      <c r="AE10" t="str">
        <f>IF(AD10= TRUE, "Special housing for international students|", "")</f>
        <v/>
      </c>
      <c r="AR10" s="55" t="b">
        <v>0</v>
      </c>
      <c r="AS10" s="12" t="str">
        <f>IF(AR10= TRUE, "Music/Drama| ", "")</f>
        <v/>
      </c>
      <c r="AT10" s="12" t="b">
        <v>1</v>
      </c>
      <c r="AU10" s="12" t="str">
        <f>IF(AT10= TRUE, "Music/Drama| ", "")</f>
        <v xml:space="preserve">Music/Drama| </v>
      </c>
    </row>
    <row r="11" spans="1:47" ht="17" x14ac:dyDescent="0.2">
      <c r="A11" s="55" t="b">
        <v>0</v>
      </c>
      <c r="B11" s="50" t="str" cm="1">
        <f t="array" ref="B11">_xlfn.IFS(A11= TRUE, "Doctoral degree - research/scholarship|",A11=FALSE, "")</f>
        <v/>
      </c>
      <c r="O11" s="19" t="s">
        <v>421</v>
      </c>
      <c r="P11" s="11" t="b">
        <v>1</v>
      </c>
      <c r="Q11" s="11" t="str">
        <f>IF(P11= TRUE, "Honors program|", "")</f>
        <v>Honors program|</v>
      </c>
      <c r="S11" s="19" t="s">
        <v>422</v>
      </c>
      <c r="T11" s="11" t="b">
        <v>1</v>
      </c>
      <c r="U11" s="11" t="str">
        <f>IF(T11= TRUE, "Physical Education|", "")</f>
        <v>Physical Education|</v>
      </c>
      <c r="W11" t="s">
        <v>423</v>
      </c>
      <c r="X11" t="b">
        <v>0</v>
      </c>
      <c r="Y11" t="str">
        <f>IF(X11= TRUE, "Model UN|", "")</f>
        <v/>
      </c>
      <c r="AC11" t="s">
        <v>424</v>
      </c>
      <c r="AD11" t="b">
        <v>1</v>
      </c>
      <c r="AE11" t="str">
        <f>IF(AD11= TRUE, "Special housing for students with disabilities|", "")</f>
        <v>Special housing for students with disabilities|</v>
      </c>
      <c r="AR11" s="55" t="b">
        <v>0</v>
      </c>
      <c r="AS11" s="12" t="str">
        <f>IF(AR11= TRUE, "Religious Affiliation| ", "")</f>
        <v/>
      </c>
      <c r="AT11" s="12" t="b">
        <v>0</v>
      </c>
      <c r="AU11" s="12" t="str">
        <f>IF(AT11= TRUE, "Religious Affiliation| ", "")</f>
        <v/>
      </c>
    </row>
    <row r="12" spans="1:47" ht="17" x14ac:dyDescent="0.2">
      <c r="A12" s="55" t="b">
        <v>0</v>
      </c>
      <c r="B12" s="50" t="str" cm="1">
        <f t="array" ref="B12">_xlfn.IFS(A12= TRUE, "Doctoral degree - professional practice|",A12=FALSE, "")</f>
        <v/>
      </c>
      <c r="O12" s="19" t="s">
        <v>425</v>
      </c>
      <c r="P12" s="11" t="b">
        <v>1</v>
      </c>
      <c r="Q12" s="11" t="str">
        <f>IF(P12= TRUE, "Independent study|", "")</f>
        <v>Independent study|</v>
      </c>
      <c r="S12" s="19" t="s">
        <v>426</v>
      </c>
      <c r="T12" s="11" t="b">
        <v>1</v>
      </c>
      <c r="U12" s="11" t="str">
        <f>IF(T12= TRUE, "Sciences (biological or physical)|", "")</f>
        <v>Sciences (biological or physical)|</v>
      </c>
      <c r="W12" t="s">
        <v>427</v>
      </c>
      <c r="X12" t="b">
        <v>1</v>
      </c>
      <c r="Y12" t="str">
        <f>IF(X12= TRUE, "Music ensembles|", "")</f>
        <v>Music ensembles|</v>
      </c>
      <c r="AC12" t="s">
        <v>428</v>
      </c>
      <c r="AD12" t="b">
        <v>0</v>
      </c>
      <c r="AE12" t="str">
        <f>IF(AD12= TRUE, "Theme housing|", "")</f>
        <v/>
      </c>
      <c r="AR12" s="55" t="b">
        <v>0</v>
      </c>
      <c r="AS12" s="12" t="str">
        <f>IF(AR12= TRUE, "State/District residency", "")</f>
        <v/>
      </c>
      <c r="AT12" s="12" t="b">
        <v>0</v>
      </c>
      <c r="AU12" s="12" t="str">
        <f>IF(AT12= TRUE, "State/District residency", "")</f>
        <v/>
      </c>
    </row>
    <row r="13" spans="1:47" ht="17" x14ac:dyDescent="0.2">
      <c r="A13" s="55" t="b">
        <v>0</v>
      </c>
      <c r="B13" s="50" t="str" cm="1">
        <f t="array" ref="B13">_xlfn.IFS(A13= TRUE, "Doctoral degree - other|",A13=FALSE, "")</f>
        <v/>
      </c>
      <c r="O13" s="19" t="s">
        <v>429</v>
      </c>
      <c r="P13" s="11" t="b">
        <v>1</v>
      </c>
      <c r="Q13" s="11" t="str">
        <f>IF(P13= TRUE, "Internships|", "")</f>
        <v>Internships|</v>
      </c>
      <c r="S13" s="19" t="s">
        <v>430</v>
      </c>
      <c r="T13" s="11" t="b">
        <v>1</v>
      </c>
      <c r="U13" s="11" t="str">
        <f>IF(T13= TRUE, "Social Science|", "")</f>
        <v>Social Science|</v>
      </c>
      <c r="W13" t="s">
        <v>431</v>
      </c>
      <c r="X13" t="b">
        <v>1</v>
      </c>
      <c r="Y13" t="str">
        <f>IF(X13= TRUE, "Opera|", "")</f>
        <v>Opera|</v>
      </c>
      <c r="AC13" t="s">
        <v>432</v>
      </c>
      <c r="AD13" t="b">
        <v>0</v>
      </c>
      <c r="AE13" t="str">
        <f>IF(AD13= TRUE, "Women's residence halls|", "")</f>
        <v/>
      </c>
    </row>
    <row r="14" spans="1:47" ht="17" x14ac:dyDescent="0.2">
      <c r="O14" s="19" t="s">
        <v>433</v>
      </c>
      <c r="P14" s="11" t="b">
        <v>1</v>
      </c>
      <c r="Q14" s="11" t="str">
        <f>IF(P14= TRUE, "Liberal arts/career combination|", "")</f>
        <v>Liberal arts/career combination|</v>
      </c>
      <c r="S14" s="19" t="s">
        <v>434</v>
      </c>
      <c r="T14" s="11" t="b">
        <v>0</v>
      </c>
      <c r="U14" s="11" t="str">
        <f>IF(T14= TRUE, "Other|", "")</f>
        <v/>
      </c>
      <c r="W14" t="s">
        <v>435</v>
      </c>
      <c r="X14" t="b">
        <v>0</v>
      </c>
      <c r="Y14" t="str">
        <f>IF(X14= TRUE, "Pep band|", "")</f>
        <v/>
      </c>
    </row>
    <row r="15" spans="1:47" ht="17" x14ac:dyDescent="0.2">
      <c r="O15" s="19" t="s">
        <v>436</v>
      </c>
      <c r="P15" s="11" t="b">
        <v>1</v>
      </c>
      <c r="Q15" s="11" t="str">
        <f>IF(P15= TRUE, "Student-designed major|", "")</f>
        <v>Student-designed major|</v>
      </c>
      <c r="W15" t="s">
        <v>437</v>
      </c>
      <c r="X15" t="b">
        <v>0</v>
      </c>
      <c r="Y15" t="str">
        <f>IF(X15= TRUE, "Radio station|", "")</f>
        <v/>
      </c>
    </row>
    <row r="16" spans="1:47" ht="17" x14ac:dyDescent="0.2">
      <c r="O16" s="19" t="s">
        <v>438</v>
      </c>
      <c r="P16" s="11" t="b">
        <v>1</v>
      </c>
      <c r="Q16" s="11" t="str">
        <f>IF(P16= TRUE, "Study abroad|", "")</f>
        <v>Study abroad|</v>
      </c>
      <c r="W16" t="s">
        <v>439</v>
      </c>
      <c r="X16" t="b">
        <v>1</v>
      </c>
      <c r="Y16" t="str">
        <f>IF(X16= TRUE, "Student government|", "")</f>
        <v>Student government|</v>
      </c>
    </row>
    <row r="17" spans="15:25" ht="17" x14ac:dyDescent="0.2">
      <c r="O17" s="19" t="s">
        <v>440</v>
      </c>
      <c r="P17" s="11" t="b">
        <v>1</v>
      </c>
      <c r="Q17" s="11" t="str">
        <f>IF(P17= TRUE, "Teacher certification program|", "")</f>
        <v>Teacher certification program|</v>
      </c>
      <c r="W17" t="s">
        <v>441</v>
      </c>
      <c r="X17" t="b">
        <v>1</v>
      </c>
      <c r="Y17" t="str">
        <f>IF(X17= TRUE, "Student newspaper|", "")</f>
        <v>Student newspaper|</v>
      </c>
    </row>
    <row r="18" spans="15:25" ht="17" x14ac:dyDescent="0.2">
      <c r="O18" s="19" t="s">
        <v>442</v>
      </c>
      <c r="P18" s="11" t="b">
        <v>1</v>
      </c>
      <c r="Q18" s="11" t="str">
        <f>IF(P18= TRUE, "Undergraduate research|", "")</f>
        <v>Undergraduate research|</v>
      </c>
      <c r="W18" t="s">
        <v>443</v>
      </c>
      <c r="X18" t="b">
        <v>0</v>
      </c>
      <c r="Y18" t="str">
        <f>IF(X18= TRUE, "Student-run film society|", "")</f>
        <v/>
      </c>
    </row>
    <row r="19" spans="15:25" ht="17" x14ac:dyDescent="0.2">
      <c r="O19" s="19" t="s">
        <v>444</v>
      </c>
      <c r="P19" s="11" t="b">
        <v>0</v>
      </c>
      <c r="Q19" s="11" t="str">
        <f>IF(P19= TRUE, "Weekend college|", "")</f>
        <v/>
      </c>
      <c r="W19" t="s">
        <v>445</v>
      </c>
      <c r="X19" t="b">
        <v>1</v>
      </c>
      <c r="Y19" t="str">
        <f>IF(X19= TRUE, "Symphony orchestra|", "")</f>
        <v>Symphony orchestra|</v>
      </c>
    </row>
    <row r="20" spans="15:25" ht="17" x14ac:dyDescent="0.2">
      <c r="O20" s="19" t="s">
        <v>3</v>
      </c>
      <c r="P20" s="11" t="b">
        <v>0</v>
      </c>
      <c r="Q20" s="11" t="str">
        <f>IF(P20= TRUE, "Other|", "")</f>
        <v/>
      </c>
      <c r="W20" t="s">
        <v>446</v>
      </c>
      <c r="X20" t="b">
        <v>0</v>
      </c>
      <c r="Y20" t="str">
        <f>IF(X20= TRUE, "Television station|", "")</f>
        <v/>
      </c>
    </row>
    <row r="21" spans="15:25" x14ac:dyDescent="0.2">
      <c r="W21" t="s">
        <v>447</v>
      </c>
      <c r="X21" t="b">
        <v>1</v>
      </c>
      <c r="Y21" t="str">
        <f>IF(X21= TRUE, "Yearbook|", "")</f>
        <v>Yearbook|</v>
      </c>
    </row>
  </sheetData>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zoomScale="150" zoomScaleNormal="150" workbookViewId="0">
      <selection activeCell="N1" sqref="N1"/>
    </sheetView>
  </sheetViews>
  <sheetFormatPr baseColWidth="10" defaultColWidth="10.83203125" defaultRowHeight="16" x14ac:dyDescent="0.2"/>
  <cols>
    <col min="1" max="1" width="10.83203125" style="12"/>
    <col min="2" max="2" width="16.33203125" style="12" customWidth="1"/>
    <col min="3" max="3" width="20.5" style="12" customWidth="1"/>
    <col min="4" max="5" width="19.1640625" style="12" customWidth="1"/>
    <col min="6" max="6" width="17" style="12" customWidth="1"/>
    <col min="7" max="7" width="48.33203125" style="12" customWidth="1"/>
    <col min="8" max="8" width="27.6640625" style="12" customWidth="1"/>
    <col min="9" max="9" width="94" style="12" customWidth="1"/>
    <col min="10" max="10" width="13.6640625" style="12" customWidth="1"/>
    <col min="11" max="11" width="45" style="12" customWidth="1"/>
    <col min="12" max="12" width="10.83203125" style="12" customWidth="1"/>
    <col min="13" max="13" width="30.33203125" style="12" customWidth="1"/>
    <col min="14" max="14" width="65" style="12" bestFit="1" customWidth="1"/>
    <col min="15" max="16" width="10.83203125" style="12" customWidth="1"/>
    <col min="17" max="17" width="23.83203125" style="12" customWidth="1"/>
    <col min="18" max="18" width="13" style="12" customWidth="1"/>
    <col min="19" max="19" width="18.83203125" style="12" bestFit="1" customWidth="1"/>
    <col min="20" max="20" width="26.6640625" style="12" bestFit="1" customWidth="1"/>
    <col min="21" max="16384" width="10.83203125" style="12"/>
  </cols>
  <sheetData>
    <row r="1" spans="1:20" x14ac:dyDescent="0.2">
      <c r="A1" s="12" t="s">
        <v>5</v>
      </c>
      <c r="B1" s="12" t="s">
        <v>6</v>
      </c>
      <c r="C1" s="12" t="s">
        <v>7</v>
      </c>
      <c r="D1" s="12" t="s">
        <v>8</v>
      </c>
      <c r="E1" s="12" t="s">
        <v>1352</v>
      </c>
      <c r="F1" s="12" t="s">
        <v>9</v>
      </c>
      <c r="G1" s="12" t="s">
        <v>10</v>
      </c>
      <c r="H1" s="12" t="s">
        <v>11</v>
      </c>
      <c r="I1" s="12" t="s">
        <v>12</v>
      </c>
      <c r="J1" s="12" t="s">
        <v>13</v>
      </c>
      <c r="K1" s="12" t="s">
        <v>14</v>
      </c>
      <c r="L1" s="12" t="s">
        <v>15</v>
      </c>
      <c r="M1" s="12" t="s">
        <v>16</v>
      </c>
      <c r="N1" s="12" t="s">
        <v>1365</v>
      </c>
      <c r="O1" s="12" t="s">
        <v>1356</v>
      </c>
      <c r="P1" s="12" t="s">
        <v>17</v>
      </c>
      <c r="Q1" s="56" t="s">
        <v>1363</v>
      </c>
      <c r="R1" s="12" t="s">
        <v>18</v>
      </c>
      <c r="S1" s="12" t="s">
        <v>19</v>
      </c>
      <c r="T1" s="12" t="s">
        <v>20</v>
      </c>
    </row>
    <row r="2" spans="1:20" x14ac:dyDescent="0.2">
      <c r="A2" s="12" t="s">
        <v>21</v>
      </c>
      <c r="B2" s="12" t="s">
        <v>22</v>
      </c>
      <c r="C2" s="12" t="s">
        <v>23</v>
      </c>
      <c r="D2" s="12" t="s">
        <v>24</v>
      </c>
      <c r="E2" s="12" t="s">
        <v>1353</v>
      </c>
      <c r="F2" s="56" t="s">
        <v>25</v>
      </c>
      <c r="G2" s="12" t="s">
        <v>26</v>
      </c>
      <c r="H2" s="12" t="s">
        <v>27</v>
      </c>
      <c r="I2" s="12" t="s">
        <v>28</v>
      </c>
      <c r="J2" s="12" t="s">
        <v>29</v>
      </c>
      <c r="K2" s="12" t="s">
        <v>30</v>
      </c>
      <c r="L2" s="12" t="s">
        <v>31</v>
      </c>
      <c r="M2" s="12" t="s">
        <v>32</v>
      </c>
      <c r="N2" s="12" t="s">
        <v>1355</v>
      </c>
      <c r="O2" s="12" t="s">
        <v>1357</v>
      </c>
      <c r="P2" s="12" t="s">
        <v>33</v>
      </c>
      <c r="Q2" s="56" t="s">
        <v>1364</v>
      </c>
      <c r="R2" s="12" t="s">
        <v>34</v>
      </c>
      <c r="S2" s="12" t="s">
        <v>35</v>
      </c>
      <c r="T2" s="12" t="s">
        <v>36</v>
      </c>
    </row>
    <row r="3" spans="1:20" x14ac:dyDescent="0.2">
      <c r="B3" s="12" t="s">
        <v>37</v>
      </c>
      <c r="C3" s="12" t="s">
        <v>38</v>
      </c>
      <c r="D3" s="12" t="s">
        <v>39</v>
      </c>
      <c r="E3" s="12" t="s">
        <v>1354</v>
      </c>
      <c r="F3" s="56" t="s">
        <v>40</v>
      </c>
      <c r="G3" s="12" t="s">
        <v>41</v>
      </c>
      <c r="H3" s="12" t="s">
        <v>42</v>
      </c>
      <c r="I3" s="12" t="s">
        <v>43</v>
      </c>
      <c r="J3" s="12" t="s">
        <v>44</v>
      </c>
      <c r="K3" s="12" t="s">
        <v>45</v>
      </c>
      <c r="L3" s="12" t="s">
        <v>46</v>
      </c>
      <c r="M3" s="12" t="s">
        <v>3</v>
      </c>
      <c r="N3" s="12" t="s">
        <v>47</v>
      </c>
      <c r="O3" s="12" t="s">
        <v>21</v>
      </c>
      <c r="Q3" s="56" t="s">
        <v>48</v>
      </c>
      <c r="R3" s="12" t="s">
        <v>49</v>
      </c>
      <c r="T3" s="12" t="s">
        <v>50</v>
      </c>
    </row>
    <row r="4" spans="1:20" x14ac:dyDescent="0.2">
      <c r="B4" s="12" t="s">
        <v>51</v>
      </c>
      <c r="C4" s="12" t="s">
        <v>52</v>
      </c>
      <c r="F4" s="56" t="s">
        <v>53</v>
      </c>
      <c r="I4" s="12" t="s">
        <v>3</v>
      </c>
      <c r="J4" s="12" t="s">
        <v>54</v>
      </c>
      <c r="K4" s="12" t="s">
        <v>55</v>
      </c>
      <c r="Q4" s="56" t="s">
        <v>56</v>
      </c>
    </row>
    <row r="5" spans="1:20" x14ac:dyDescent="0.2">
      <c r="B5" s="12" t="s">
        <v>57</v>
      </c>
      <c r="C5" s="12" t="s">
        <v>58</v>
      </c>
      <c r="F5" s="56" t="s">
        <v>59</v>
      </c>
      <c r="K5" s="12" t="s">
        <v>60</v>
      </c>
      <c r="Q5" s="56" t="s">
        <v>61</v>
      </c>
    </row>
    <row r="6" spans="1:20" x14ac:dyDescent="0.2">
      <c r="B6" s="12" t="s">
        <v>62</v>
      </c>
      <c r="C6" s="12" t="s">
        <v>63</v>
      </c>
      <c r="F6" s="56" t="s">
        <v>64</v>
      </c>
    </row>
    <row r="7" spans="1:20" x14ac:dyDescent="0.2">
      <c r="B7" s="12" t="s">
        <v>65</v>
      </c>
      <c r="C7" s="12" t="s">
        <v>66</v>
      </c>
      <c r="F7" s="56" t="s">
        <v>3</v>
      </c>
    </row>
    <row r="8" spans="1:20" x14ac:dyDescent="0.2">
      <c r="B8" s="12" t="s">
        <v>67</v>
      </c>
      <c r="C8" s="12" t="s">
        <v>68</v>
      </c>
    </row>
    <row r="9" spans="1:20" x14ac:dyDescent="0.2">
      <c r="B9" s="12" t="s">
        <v>69</v>
      </c>
      <c r="C9" s="12" t="s">
        <v>70</v>
      </c>
    </row>
    <row r="10" spans="1:20" x14ac:dyDescent="0.2">
      <c r="B10" s="12" t="s">
        <v>71</v>
      </c>
      <c r="C10" s="12" t="s">
        <v>72</v>
      </c>
    </row>
    <row r="11" spans="1:20" x14ac:dyDescent="0.2">
      <c r="B11" s="12" t="s">
        <v>73</v>
      </c>
      <c r="C11" s="12" t="s">
        <v>74</v>
      </c>
    </row>
    <row r="12" spans="1:20" x14ac:dyDescent="0.2">
      <c r="B12" s="12" t="s">
        <v>75</v>
      </c>
      <c r="C12" s="12" t="s">
        <v>76</v>
      </c>
    </row>
    <row r="13" spans="1:20" x14ac:dyDescent="0.2">
      <c r="B13" s="12" t="s">
        <v>77</v>
      </c>
      <c r="C13" s="12" t="s">
        <v>78</v>
      </c>
    </row>
    <row r="14" spans="1:20" x14ac:dyDescent="0.2">
      <c r="B14" s="12" t="s">
        <v>79</v>
      </c>
      <c r="C14" s="12" t="s">
        <v>80</v>
      </c>
    </row>
    <row r="15" spans="1:20" x14ac:dyDescent="0.2">
      <c r="B15" s="12" t="s">
        <v>81</v>
      </c>
      <c r="C15" s="12" t="s">
        <v>82</v>
      </c>
    </row>
    <row r="16" spans="1:20" x14ac:dyDescent="0.2">
      <c r="B16" s="12" t="s">
        <v>83</v>
      </c>
      <c r="C16" s="12" t="s">
        <v>84</v>
      </c>
    </row>
    <row r="17" spans="2:3" x14ac:dyDescent="0.2">
      <c r="B17" s="12" t="s">
        <v>85</v>
      </c>
      <c r="C17" s="12" t="s">
        <v>86</v>
      </c>
    </row>
    <row r="18" spans="2:3" x14ac:dyDescent="0.2">
      <c r="B18" s="12" t="s">
        <v>87</v>
      </c>
      <c r="C18" s="12" t="s">
        <v>88</v>
      </c>
    </row>
    <row r="19" spans="2:3" x14ac:dyDescent="0.2">
      <c r="B19" s="12" t="s">
        <v>89</v>
      </c>
      <c r="C19" s="12" t="s">
        <v>90</v>
      </c>
    </row>
    <row r="20" spans="2:3" x14ac:dyDescent="0.2">
      <c r="B20" s="12" t="s">
        <v>91</v>
      </c>
      <c r="C20" s="12" t="s">
        <v>92</v>
      </c>
    </row>
    <row r="21" spans="2:3" x14ac:dyDescent="0.2">
      <c r="B21" s="12" t="s">
        <v>93</v>
      </c>
      <c r="C21" s="12" t="s">
        <v>94</v>
      </c>
    </row>
    <row r="22" spans="2:3" x14ac:dyDescent="0.2">
      <c r="B22" s="12" t="s">
        <v>95</v>
      </c>
      <c r="C22" s="12" t="s">
        <v>96</v>
      </c>
    </row>
    <row r="23" spans="2:3" x14ac:dyDescent="0.2">
      <c r="B23" s="12" t="s">
        <v>97</v>
      </c>
      <c r="C23" s="12" t="s">
        <v>98</v>
      </c>
    </row>
    <row r="24" spans="2:3" x14ac:dyDescent="0.2">
      <c r="B24" s="12" t="s">
        <v>99</v>
      </c>
      <c r="C24" s="12" t="s">
        <v>100</v>
      </c>
    </row>
    <row r="25" spans="2:3" x14ac:dyDescent="0.2">
      <c r="B25" s="12" t="s">
        <v>101</v>
      </c>
      <c r="C25" s="12" t="s">
        <v>102</v>
      </c>
    </row>
    <row r="26" spans="2:3" x14ac:dyDescent="0.2">
      <c r="B26" s="12" t="s">
        <v>103</v>
      </c>
      <c r="C26" s="12" t="s">
        <v>104</v>
      </c>
    </row>
    <row r="27" spans="2:3" x14ac:dyDescent="0.2">
      <c r="B27" s="12" t="s">
        <v>105</v>
      </c>
      <c r="C27" s="12" t="s">
        <v>106</v>
      </c>
    </row>
    <row r="28" spans="2:3" x14ac:dyDescent="0.2">
      <c r="B28" s="12" t="s">
        <v>107</v>
      </c>
      <c r="C28" s="12" t="s">
        <v>108</v>
      </c>
    </row>
    <row r="29" spans="2:3" x14ac:dyDescent="0.2">
      <c r="B29" s="12" t="s">
        <v>109</v>
      </c>
      <c r="C29" s="12" t="s">
        <v>110</v>
      </c>
    </row>
    <row r="30" spans="2:3" x14ac:dyDescent="0.2">
      <c r="B30" s="12" t="s">
        <v>111</v>
      </c>
      <c r="C30" s="12" t="s">
        <v>112</v>
      </c>
    </row>
    <row r="31" spans="2:3" x14ac:dyDescent="0.2">
      <c r="B31" s="12" t="s">
        <v>113</v>
      </c>
      <c r="C31" s="12" t="s">
        <v>114</v>
      </c>
    </row>
    <row r="32" spans="2:3" x14ac:dyDescent="0.2">
      <c r="B32" s="12" t="s">
        <v>115</v>
      </c>
      <c r="C32" s="12" t="s">
        <v>116</v>
      </c>
    </row>
    <row r="33" spans="2:3" x14ac:dyDescent="0.2">
      <c r="B33" s="12" t="s">
        <v>117</v>
      </c>
      <c r="C33" s="12" t="s">
        <v>118</v>
      </c>
    </row>
    <row r="34" spans="2:3" x14ac:dyDescent="0.2">
      <c r="B34" s="12" t="s">
        <v>119</v>
      </c>
      <c r="C34" s="12" t="s">
        <v>120</v>
      </c>
    </row>
    <row r="35" spans="2:3" x14ac:dyDescent="0.2">
      <c r="B35" s="12" t="s">
        <v>121</v>
      </c>
      <c r="C35" s="12" t="s">
        <v>122</v>
      </c>
    </row>
    <row r="36" spans="2:3" x14ac:dyDescent="0.2">
      <c r="B36" s="12" t="s">
        <v>123</v>
      </c>
      <c r="C36" s="12" t="s">
        <v>124</v>
      </c>
    </row>
    <row r="37" spans="2:3" x14ac:dyDescent="0.2">
      <c r="B37" s="12" t="s">
        <v>125</v>
      </c>
      <c r="C37" s="12" t="s">
        <v>126</v>
      </c>
    </row>
    <row r="38" spans="2:3" x14ac:dyDescent="0.2">
      <c r="B38" s="12" t="s">
        <v>127</v>
      </c>
      <c r="C38" s="12" t="s">
        <v>128</v>
      </c>
    </row>
    <row r="39" spans="2:3" x14ac:dyDescent="0.2">
      <c r="B39" s="12" t="s">
        <v>129</v>
      </c>
      <c r="C39" s="12" t="s">
        <v>130</v>
      </c>
    </row>
    <row r="40" spans="2:3" x14ac:dyDescent="0.2">
      <c r="B40" s="12" t="s">
        <v>131</v>
      </c>
      <c r="C40" s="12" t="s">
        <v>132</v>
      </c>
    </row>
    <row r="41" spans="2:3" x14ac:dyDescent="0.2">
      <c r="B41" s="12" t="s">
        <v>133</v>
      </c>
      <c r="C41" s="12" t="s">
        <v>134</v>
      </c>
    </row>
    <row r="42" spans="2:3" x14ac:dyDescent="0.2">
      <c r="B42" s="12" t="s">
        <v>135</v>
      </c>
      <c r="C42" s="12" t="s">
        <v>136</v>
      </c>
    </row>
    <row r="43" spans="2:3" x14ac:dyDescent="0.2">
      <c r="B43" s="12" t="s">
        <v>137</v>
      </c>
      <c r="C43" s="12" t="s">
        <v>138</v>
      </c>
    </row>
    <row r="44" spans="2:3" x14ac:dyDescent="0.2">
      <c r="B44" s="12" t="s">
        <v>139</v>
      </c>
      <c r="C44" s="12" t="s">
        <v>140</v>
      </c>
    </row>
    <row r="45" spans="2:3" x14ac:dyDescent="0.2">
      <c r="B45" s="12" t="s">
        <v>141</v>
      </c>
      <c r="C45" s="12" t="s">
        <v>142</v>
      </c>
    </row>
    <row r="46" spans="2:3" x14ac:dyDescent="0.2">
      <c r="B46" s="12" t="s">
        <v>143</v>
      </c>
      <c r="C46" s="12" t="s">
        <v>144</v>
      </c>
    </row>
    <row r="47" spans="2:3" x14ac:dyDescent="0.2">
      <c r="B47" s="12" t="s">
        <v>145</v>
      </c>
      <c r="C47" s="12" t="s">
        <v>146</v>
      </c>
    </row>
    <row r="48" spans="2:3" x14ac:dyDescent="0.2">
      <c r="B48" s="12" t="s">
        <v>147</v>
      </c>
      <c r="C48" s="12" t="s">
        <v>148</v>
      </c>
    </row>
    <row r="49" spans="2:3" x14ac:dyDescent="0.2">
      <c r="B49" s="12" t="s">
        <v>149</v>
      </c>
      <c r="C49" s="12" t="s">
        <v>150</v>
      </c>
    </row>
    <row r="50" spans="2:3" x14ac:dyDescent="0.2">
      <c r="B50" s="12" t="s">
        <v>151</v>
      </c>
      <c r="C50" s="12" t="s">
        <v>152</v>
      </c>
    </row>
    <row r="51" spans="2:3" x14ac:dyDescent="0.2">
      <c r="B51" s="12" t="s">
        <v>153</v>
      </c>
      <c r="C51" s="12" t="s">
        <v>154</v>
      </c>
    </row>
    <row r="52" spans="2:3" x14ac:dyDescent="0.2">
      <c r="B52" s="12" t="s">
        <v>155</v>
      </c>
      <c r="C52" s="12" t="s">
        <v>156</v>
      </c>
    </row>
    <row r="53" spans="2:3" x14ac:dyDescent="0.2">
      <c r="B53" s="12" t="s">
        <v>63</v>
      </c>
      <c r="C53" s="12" t="s">
        <v>157</v>
      </c>
    </row>
    <row r="54" spans="2:3" x14ac:dyDescent="0.2">
      <c r="B54" s="12" t="s">
        <v>158</v>
      </c>
      <c r="C54" s="12" t="s">
        <v>159</v>
      </c>
    </row>
    <row r="55" spans="2:3" x14ac:dyDescent="0.2">
      <c r="B55" s="12" t="s">
        <v>160</v>
      </c>
      <c r="C55" s="12" t="s">
        <v>161</v>
      </c>
    </row>
    <row r="56" spans="2:3" x14ac:dyDescent="0.2">
      <c r="B56" s="12" t="s">
        <v>162</v>
      </c>
      <c r="C56" s="12" t="s">
        <v>163</v>
      </c>
    </row>
    <row r="57" spans="2:3" x14ac:dyDescent="0.2">
      <c r="B57" s="12" t="s">
        <v>164</v>
      </c>
      <c r="C57" s="12" t="s">
        <v>165</v>
      </c>
    </row>
    <row r="58" spans="2:3" x14ac:dyDescent="0.2">
      <c r="B58" s="12" t="s">
        <v>166</v>
      </c>
      <c r="C58" s="12" t="s">
        <v>167</v>
      </c>
    </row>
    <row r="59" spans="2:3" x14ac:dyDescent="0.2">
      <c r="B59" s="12" t="s">
        <v>168</v>
      </c>
      <c r="C59" s="12" t="s">
        <v>169</v>
      </c>
    </row>
    <row r="60" spans="2:3" x14ac:dyDescent="0.2">
      <c r="B60" s="12" t="s">
        <v>170</v>
      </c>
      <c r="C60" s="12" t="s">
        <v>171</v>
      </c>
    </row>
    <row r="61" spans="2:3" x14ac:dyDescent="0.2">
      <c r="B61" s="12" t="s">
        <v>172</v>
      </c>
      <c r="C61" s="12" t="s">
        <v>173</v>
      </c>
    </row>
    <row r="62" spans="2:3" x14ac:dyDescent="0.2">
      <c r="B62" s="12" t="s">
        <v>174</v>
      </c>
      <c r="C62" s="12" t="s">
        <v>175</v>
      </c>
    </row>
    <row r="63" spans="2:3" x14ac:dyDescent="0.2">
      <c r="B63" s="12" t="s">
        <v>176</v>
      </c>
      <c r="C63" s="12" t="s">
        <v>177</v>
      </c>
    </row>
    <row r="64" spans="2:3" x14ac:dyDescent="0.2">
      <c r="C64" s="12" t="s">
        <v>178</v>
      </c>
    </row>
    <row r="65" spans="3:3" x14ac:dyDescent="0.2">
      <c r="C65" s="12" t="s">
        <v>179</v>
      </c>
    </row>
    <row r="66" spans="3:3" x14ac:dyDescent="0.2">
      <c r="C66" s="12" t="s">
        <v>180</v>
      </c>
    </row>
    <row r="67" spans="3:3" x14ac:dyDescent="0.2">
      <c r="C67" s="12" t="s">
        <v>181</v>
      </c>
    </row>
    <row r="68" spans="3:3" x14ac:dyDescent="0.2">
      <c r="C68" s="12" t="s">
        <v>182</v>
      </c>
    </row>
    <row r="69" spans="3:3" x14ac:dyDescent="0.2">
      <c r="C69" s="12" t="s">
        <v>183</v>
      </c>
    </row>
    <row r="70" spans="3:3" x14ac:dyDescent="0.2">
      <c r="C70" s="12" t="s">
        <v>184</v>
      </c>
    </row>
    <row r="71" spans="3:3" x14ac:dyDescent="0.2">
      <c r="C71" s="12" t="s">
        <v>185</v>
      </c>
    </row>
    <row r="72" spans="3:3" x14ac:dyDescent="0.2">
      <c r="C72" s="12" t="s">
        <v>186</v>
      </c>
    </row>
    <row r="73" spans="3:3" x14ac:dyDescent="0.2">
      <c r="C73" s="12" t="s">
        <v>187</v>
      </c>
    </row>
    <row r="74" spans="3:3" x14ac:dyDescent="0.2">
      <c r="C74" s="12" t="s">
        <v>188</v>
      </c>
    </row>
    <row r="75" spans="3:3" x14ac:dyDescent="0.2">
      <c r="C75" s="12" t="s">
        <v>189</v>
      </c>
    </row>
    <row r="76" spans="3:3" x14ac:dyDescent="0.2">
      <c r="C76" s="12" t="s">
        <v>190</v>
      </c>
    </row>
    <row r="77" spans="3:3" x14ac:dyDescent="0.2">
      <c r="C77" s="12" t="s">
        <v>191</v>
      </c>
    </row>
    <row r="78" spans="3:3" x14ac:dyDescent="0.2">
      <c r="C78" s="12" t="s">
        <v>192</v>
      </c>
    </row>
    <row r="79" spans="3:3" x14ac:dyDescent="0.2">
      <c r="C79" s="12" t="s">
        <v>193</v>
      </c>
    </row>
    <row r="80" spans="3:3" x14ac:dyDescent="0.2">
      <c r="C80" s="12" t="s">
        <v>194</v>
      </c>
    </row>
    <row r="81" spans="3:3" x14ac:dyDescent="0.2">
      <c r="C81" s="12" t="s">
        <v>195</v>
      </c>
    </row>
    <row r="82" spans="3:3" x14ac:dyDescent="0.2">
      <c r="C82" s="12" t="s">
        <v>196</v>
      </c>
    </row>
    <row r="83" spans="3:3" x14ac:dyDescent="0.2">
      <c r="C83" s="12" t="s">
        <v>73</v>
      </c>
    </row>
    <row r="84" spans="3:3" x14ac:dyDescent="0.2">
      <c r="C84" s="12" t="s">
        <v>197</v>
      </c>
    </row>
    <row r="85" spans="3:3" x14ac:dyDescent="0.2">
      <c r="C85" s="12" t="s">
        <v>198</v>
      </c>
    </row>
    <row r="86" spans="3:3" x14ac:dyDescent="0.2">
      <c r="C86" s="12" t="s">
        <v>199</v>
      </c>
    </row>
    <row r="87" spans="3:3" x14ac:dyDescent="0.2">
      <c r="C87" s="12" t="s">
        <v>200</v>
      </c>
    </row>
    <row r="88" spans="3:3" x14ac:dyDescent="0.2">
      <c r="C88" s="12" t="s">
        <v>201</v>
      </c>
    </row>
    <row r="89" spans="3:3" x14ac:dyDescent="0.2">
      <c r="C89" s="12" t="s">
        <v>202</v>
      </c>
    </row>
    <row r="90" spans="3:3" x14ac:dyDescent="0.2">
      <c r="C90" s="12" t="s">
        <v>203</v>
      </c>
    </row>
    <row r="91" spans="3:3" x14ac:dyDescent="0.2">
      <c r="C91" s="12" t="s">
        <v>160</v>
      </c>
    </row>
    <row r="92" spans="3:3" x14ac:dyDescent="0.2">
      <c r="C92" s="12" t="s">
        <v>204</v>
      </c>
    </row>
    <row r="93" spans="3:3" x14ac:dyDescent="0.2">
      <c r="C93" s="12" t="s">
        <v>205</v>
      </c>
    </row>
    <row r="94" spans="3:3" x14ac:dyDescent="0.2">
      <c r="C94" s="12" t="s">
        <v>206</v>
      </c>
    </row>
    <row r="95" spans="3:3" x14ac:dyDescent="0.2">
      <c r="C95" s="12" t="s">
        <v>207</v>
      </c>
    </row>
    <row r="96" spans="3:3" x14ac:dyDescent="0.2">
      <c r="C96" s="12" t="s">
        <v>208</v>
      </c>
    </row>
    <row r="97" spans="3:3" x14ac:dyDescent="0.2">
      <c r="C97" s="12" t="s">
        <v>209</v>
      </c>
    </row>
    <row r="98" spans="3:3" x14ac:dyDescent="0.2">
      <c r="C98" s="12" t="s">
        <v>210</v>
      </c>
    </row>
    <row r="99" spans="3:3" x14ac:dyDescent="0.2">
      <c r="C99" s="12" t="s">
        <v>211</v>
      </c>
    </row>
    <row r="100" spans="3:3" x14ac:dyDescent="0.2">
      <c r="C100" s="12" t="s">
        <v>212</v>
      </c>
    </row>
    <row r="101" spans="3:3" x14ac:dyDescent="0.2">
      <c r="C101" s="12" t="s">
        <v>213</v>
      </c>
    </row>
    <row r="102" spans="3:3" x14ac:dyDescent="0.2">
      <c r="C102" s="12" t="s">
        <v>214</v>
      </c>
    </row>
    <row r="103" spans="3:3" x14ac:dyDescent="0.2">
      <c r="C103" s="12" t="s">
        <v>215</v>
      </c>
    </row>
    <row r="104" spans="3:3" x14ac:dyDescent="0.2">
      <c r="C104" s="12" t="s">
        <v>216</v>
      </c>
    </row>
    <row r="105" spans="3:3" x14ac:dyDescent="0.2">
      <c r="C105" s="12" t="s">
        <v>217</v>
      </c>
    </row>
    <row r="106" spans="3:3" x14ac:dyDescent="0.2">
      <c r="C106" s="12" t="s">
        <v>218</v>
      </c>
    </row>
    <row r="107" spans="3:3" x14ac:dyDescent="0.2">
      <c r="C107" s="12" t="s">
        <v>219</v>
      </c>
    </row>
    <row r="108" spans="3:3" x14ac:dyDescent="0.2">
      <c r="C108" s="12" t="s">
        <v>220</v>
      </c>
    </row>
    <row r="109" spans="3:3" x14ac:dyDescent="0.2">
      <c r="C109" s="12" t="s">
        <v>221</v>
      </c>
    </row>
    <row r="110" spans="3:3" x14ac:dyDescent="0.2">
      <c r="C110" s="12" t="s">
        <v>222</v>
      </c>
    </row>
    <row r="111" spans="3:3" x14ac:dyDescent="0.2">
      <c r="C111" s="12" t="s">
        <v>223</v>
      </c>
    </row>
    <row r="112" spans="3:3" x14ac:dyDescent="0.2">
      <c r="C112" s="12" t="s">
        <v>224</v>
      </c>
    </row>
    <row r="113" spans="3:3" x14ac:dyDescent="0.2">
      <c r="C113" s="12" t="s">
        <v>225</v>
      </c>
    </row>
    <row r="114" spans="3:3" x14ac:dyDescent="0.2">
      <c r="C114" s="12" t="s">
        <v>226</v>
      </c>
    </row>
    <row r="115" spans="3:3" x14ac:dyDescent="0.2">
      <c r="C115" s="12" t="s">
        <v>227</v>
      </c>
    </row>
    <row r="116" spans="3:3" x14ac:dyDescent="0.2">
      <c r="C116" s="12" t="s">
        <v>228</v>
      </c>
    </row>
    <row r="117" spans="3:3" x14ac:dyDescent="0.2">
      <c r="C117" s="12" t="s">
        <v>229</v>
      </c>
    </row>
    <row r="118" spans="3:3" x14ac:dyDescent="0.2">
      <c r="C118" s="12" t="s">
        <v>230</v>
      </c>
    </row>
    <row r="119" spans="3:3" x14ac:dyDescent="0.2">
      <c r="C119" s="12" t="s">
        <v>231</v>
      </c>
    </row>
    <row r="120" spans="3:3" x14ac:dyDescent="0.2">
      <c r="C120" s="12" t="s">
        <v>232</v>
      </c>
    </row>
    <row r="121" spans="3:3" x14ac:dyDescent="0.2">
      <c r="C121" s="12" t="s">
        <v>233</v>
      </c>
    </row>
    <row r="122" spans="3:3" x14ac:dyDescent="0.2">
      <c r="C122" s="12" t="s">
        <v>234</v>
      </c>
    </row>
    <row r="123" spans="3:3" x14ac:dyDescent="0.2">
      <c r="C123" s="12" t="s">
        <v>235</v>
      </c>
    </row>
    <row r="124" spans="3:3" x14ac:dyDescent="0.2">
      <c r="C124" s="12" t="s">
        <v>236</v>
      </c>
    </row>
    <row r="125" spans="3:3" x14ac:dyDescent="0.2">
      <c r="C125" s="12" t="s">
        <v>237</v>
      </c>
    </row>
    <row r="126" spans="3:3" x14ac:dyDescent="0.2">
      <c r="C126" s="12" t="s">
        <v>238</v>
      </c>
    </row>
    <row r="127" spans="3:3" x14ac:dyDescent="0.2">
      <c r="C127" s="12" t="s">
        <v>239</v>
      </c>
    </row>
    <row r="128" spans="3:3" x14ac:dyDescent="0.2">
      <c r="C128" s="12" t="s">
        <v>240</v>
      </c>
    </row>
    <row r="129" spans="3:3" x14ac:dyDescent="0.2">
      <c r="C129" s="12" t="s">
        <v>241</v>
      </c>
    </row>
    <row r="130" spans="3:3" x14ac:dyDescent="0.2">
      <c r="C130" s="12" t="s">
        <v>242</v>
      </c>
    </row>
    <row r="131" spans="3:3" x14ac:dyDescent="0.2">
      <c r="C131" s="12" t="s">
        <v>243</v>
      </c>
    </row>
    <row r="132" spans="3:3" x14ac:dyDescent="0.2">
      <c r="C132" s="12" t="s">
        <v>244</v>
      </c>
    </row>
    <row r="133" spans="3:3" x14ac:dyDescent="0.2">
      <c r="C133" s="12" t="s">
        <v>245</v>
      </c>
    </row>
    <row r="134" spans="3:3" x14ac:dyDescent="0.2">
      <c r="C134" s="12" t="s">
        <v>246</v>
      </c>
    </row>
    <row r="135" spans="3:3" x14ac:dyDescent="0.2">
      <c r="C135" s="12" t="s">
        <v>247</v>
      </c>
    </row>
    <row r="136" spans="3:3" x14ac:dyDescent="0.2">
      <c r="C136" s="12" t="s">
        <v>248</v>
      </c>
    </row>
    <row r="137" spans="3:3" x14ac:dyDescent="0.2">
      <c r="C137" s="12" t="s">
        <v>249</v>
      </c>
    </row>
    <row r="138" spans="3:3" x14ac:dyDescent="0.2">
      <c r="C138" s="12" t="s">
        <v>250</v>
      </c>
    </row>
    <row r="139" spans="3:3" x14ac:dyDescent="0.2">
      <c r="C139" s="12" t="s">
        <v>251</v>
      </c>
    </row>
    <row r="140" spans="3:3" x14ac:dyDescent="0.2">
      <c r="C140" s="12" t="s">
        <v>252</v>
      </c>
    </row>
    <row r="141" spans="3:3" x14ac:dyDescent="0.2">
      <c r="C141" s="12" t="s">
        <v>162</v>
      </c>
    </row>
    <row r="142" spans="3:3" x14ac:dyDescent="0.2">
      <c r="C142" s="12" t="s">
        <v>253</v>
      </c>
    </row>
    <row r="143" spans="3:3" x14ac:dyDescent="0.2">
      <c r="C143" s="12" t="s">
        <v>254</v>
      </c>
    </row>
    <row r="144" spans="3:3" x14ac:dyDescent="0.2">
      <c r="C144" s="12" t="s">
        <v>255</v>
      </c>
    </row>
    <row r="145" spans="3:3" x14ac:dyDescent="0.2">
      <c r="C145" s="12" t="s">
        <v>256</v>
      </c>
    </row>
    <row r="146" spans="3:3" x14ac:dyDescent="0.2">
      <c r="C146" s="12" t="s">
        <v>257</v>
      </c>
    </row>
    <row r="147" spans="3:3" x14ac:dyDescent="0.2">
      <c r="C147" s="12" t="s">
        <v>258</v>
      </c>
    </row>
    <row r="148" spans="3:3" x14ac:dyDescent="0.2">
      <c r="C148" s="12" t="s">
        <v>259</v>
      </c>
    </row>
    <row r="149" spans="3:3" x14ac:dyDescent="0.2">
      <c r="C149" s="12" t="s">
        <v>260</v>
      </c>
    </row>
    <row r="150" spans="3:3" x14ac:dyDescent="0.2">
      <c r="C150" s="12" t="s">
        <v>261</v>
      </c>
    </row>
    <row r="151" spans="3:3" x14ac:dyDescent="0.2">
      <c r="C151" s="12" t="s">
        <v>262</v>
      </c>
    </row>
    <row r="152" spans="3:3" x14ac:dyDescent="0.2">
      <c r="C152" s="12" t="s">
        <v>263</v>
      </c>
    </row>
    <row r="153" spans="3:3" x14ac:dyDescent="0.2">
      <c r="C153" s="12" t="s">
        <v>264</v>
      </c>
    </row>
    <row r="154" spans="3:3" x14ac:dyDescent="0.2">
      <c r="C154" s="12" t="s">
        <v>265</v>
      </c>
    </row>
    <row r="155" spans="3:3" x14ac:dyDescent="0.2">
      <c r="C155" s="12" t="s">
        <v>266</v>
      </c>
    </row>
    <row r="156" spans="3:3" x14ac:dyDescent="0.2">
      <c r="C156" s="12" t="s">
        <v>267</v>
      </c>
    </row>
    <row r="157" spans="3:3" x14ac:dyDescent="0.2">
      <c r="C157" s="12" t="s">
        <v>268</v>
      </c>
    </row>
    <row r="158" spans="3:3" x14ac:dyDescent="0.2">
      <c r="C158" s="12" t="s">
        <v>269</v>
      </c>
    </row>
    <row r="159" spans="3:3" x14ac:dyDescent="0.2">
      <c r="C159" s="12" t="s">
        <v>270</v>
      </c>
    </row>
    <row r="160" spans="3:3" x14ac:dyDescent="0.2">
      <c r="C160" s="12" t="s">
        <v>271</v>
      </c>
    </row>
    <row r="161" spans="3:3" x14ac:dyDescent="0.2">
      <c r="C161" s="12" t="s">
        <v>272</v>
      </c>
    </row>
    <row r="162" spans="3:3" x14ac:dyDescent="0.2">
      <c r="C162" s="12" t="s">
        <v>273</v>
      </c>
    </row>
    <row r="163" spans="3:3" x14ac:dyDescent="0.2">
      <c r="C163" s="12" t="s">
        <v>274</v>
      </c>
    </row>
    <row r="164" spans="3:3" x14ac:dyDescent="0.2">
      <c r="C164" s="12" t="s">
        <v>275</v>
      </c>
    </row>
    <row r="165" spans="3:3" x14ac:dyDescent="0.2">
      <c r="C165" s="12" t="s">
        <v>276</v>
      </c>
    </row>
    <row r="166" spans="3:3" x14ac:dyDescent="0.2">
      <c r="C166" s="12" t="s">
        <v>277</v>
      </c>
    </row>
    <row r="167" spans="3:3" x14ac:dyDescent="0.2">
      <c r="C167" s="12" t="s">
        <v>278</v>
      </c>
    </row>
    <row r="168" spans="3:3" x14ac:dyDescent="0.2">
      <c r="C168" s="12" t="s">
        <v>164</v>
      </c>
    </row>
    <row r="169" spans="3:3" x14ac:dyDescent="0.2">
      <c r="C169" s="12" t="s">
        <v>279</v>
      </c>
    </row>
    <row r="170" spans="3:3" x14ac:dyDescent="0.2">
      <c r="C170" s="12" t="s">
        <v>280</v>
      </c>
    </row>
    <row r="171" spans="3:3" x14ac:dyDescent="0.2">
      <c r="C171" s="12" t="s">
        <v>281</v>
      </c>
    </row>
    <row r="172" spans="3:3" x14ac:dyDescent="0.2">
      <c r="C172" s="12" t="s">
        <v>166</v>
      </c>
    </row>
    <row r="173" spans="3:3" x14ac:dyDescent="0.2">
      <c r="C173" s="12" t="s">
        <v>282</v>
      </c>
    </row>
    <row r="174" spans="3:3" x14ac:dyDescent="0.2">
      <c r="C174" s="12" t="s">
        <v>283</v>
      </c>
    </row>
    <row r="175" spans="3:3" x14ac:dyDescent="0.2">
      <c r="C175" s="12" t="s">
        <v>284</v>
      </c>
    </row>
    <row r="176" spans="3:3" x14ac:dyDescent="0.2">
      <c r="C176" s="12" t="s">
        <v>285</v>
      </c>
    </row>
    <row r="177" spans="3:3" x14ac:dyDescent="0.2">
      <c r="C177" s="12" t="s">
        <v>286</v>
      </c>
    </row>
    <row r="178" spans="3:3" x14ac:dyDescent="0.2">
      <c r="C178" s="12" t="s">
        <v>287</v>
      </c>
    </row>
    <row r="179" spans="3:3" x14ac:dyDescent="0.2">
      <c r="C179" s="12" t="s">
        <v>288</v>
      </c>
    </row>
    <row r="180" spans="3:3" x14ac:dyDescent="0.2">
      <c r="C180" s="12" t="s">
        <v>289</v>
      </c>
    </row>
    <row r="181" spans="3:3" x14ac:dyDescent="0.2">
      <c r="C181" s="12" t="s">
        <v>290</v>
      </c>
    </row>
    <row r="182" spans="3:3" x14ac:dyDescent="0.2">
      <c r="C182" s="12" t="s">
        <v>147</v>
      </c>
    </row>
    <row r="183" spans="3:3" x14ac:dyDescent="0.2">
      <c r="C183" s="12" t="s">
        <v>291</v>
      </c>
    </row>
    <row r="184" spans="3:3" x14ac:dyDescent="0.2">
      <c r="C184" s="12" t="s">
        <v>292</v>
      </c>
    </row>
    <row r="185" spans="3:3" x14ac:dyDescent="0.2">
      <c r="C185" s="12" t="s">
        <v>293</v>
      </c>
    </row>
    <row r="186" spans="3:3" x14ac:dyDescent="0.2">
      <c r="C186" s="12" t="s">
        <v>294</v>
      </c>
    </row>
    <row r="187" spans="3:3" x14ac:dyDescent="0.2">
      <c r="C187" s="12" t="s">
        <v>295</v>
      </c>
    </row>
    <row r="188" spans="3:3" x14ac:dyDescent="0.2">
      <c r="C188" s="12" t="s">
        <v>296</v>
      </c>
    </row>
    <row r="189" spans="3:3" x14ac:dyDescent="0.2">
      <c r="C189" s="12" t="s">
        <v>297</v>
      </c>
    </row>
    <row r="190" spans="3:3" x14ac:dyDescent="0.2">
      <c r="C190" s="12" t="s">
        <v>298</v>
      </c>
    </row>
    <row r="191" spans="3:3" x14ac:dyDescent="0.2">
      <c r="C191" s="12" t="s">
        <v>299</v>
      </c>
    </row>
    <row r="192" spans="3:3" x14ac:dyDescent="0.2">
      <c r="C192" s="12" t="s">
        <v>300</v>
      </c>
    </row>
    <row r="193" spans="3:3" x14ac:dyDescent="0.2">
      <c r="C193" s="12" t="s">
        <v>301</v>
      </c>
    </row>
    <row r="194" spans="3:3" x14ac:dyDescent="0.2">
      <c r="C194" s="12" t="s">
        <v>302</v>
      </c>
    </row>
    <row r="195" spans="3:3" x14ac:dyDescent="0.2">
      <c r="C195" s="12" t="s">
        <v>303</v>
      </c>
    </row>
    <row r="196" spans="3:3" x14ac:dyDescent="0.2">
      <c r="C196" s="12" t="s">
        <v>304</v>
      </c>
    </row>
    <row r="197" spans="3:3" x14ac:dyDescent="0.2">
      <c r="C197" s="12" t="s">
        <v>305</v>
      </c>
    </row>
    <row r="198" spans="3:3" x14ac:dyDescent="0.2">
      <c r="C198" s="12" t="s">
        <v>306</v>
      </c>
    </row>
    <row r="199" spans="3:3" x14ac:dyDescent="0.2">
      <c r="C199" s="12" t="s">
        <v>307</v>
      </c>
    </row>
    <row r="200" spans="3:3" x14ac:dyDescent="0.2">
      <c r="C200" s="12" t="s">
        <v>308</v>
      </c>
    </row>
    <row r="201" spans="3:3" x14ac:dyDescent="0.2">
      <c r="C201" s="12" t="s">
        <v>309</v>
      </c>
    </row>
    <row r="202" spans="3:3" x14ac:dyDescent="0.2">
      <c r="C202" s="12" t="s">
        <v>309</v>
      </c>
    </row>
    <row r="203" spans="3:3" x14ac:dyDescent="0.2">
      <c r="C203" s="12" t="s">
        <v>310</v>
      </c>
    </row>
    <row r="204" spans="3:3" x14ac:dyDescent="0.2">
      <c r="C204" s="12" t="s">
        <v>311</v>
      </c>
    </row>
    <row r="205" spans="3:3" x14ac:dyDescent="0.2">
      <c r="C205" s="12" t="s">
        <v>312</v>
      </c>
    </row>
    <row r="206" spans="3:3" x14ac:dyDescent="0.2">
      <c r="C206" s="12" t="s">
        <v>313</v>
      </c>
    </row>
    <row r="207" spans="3:3" x14ac:dyDescent="0.2">
      <c r="C207" s="12" t="s">
        <v>314</v>
      </c>
    </row>
    <row r="208" spans="3:3" x14ac:dyDescent="0.2">
      <c r="C208" s="12" t="s">
        <v>315</v>
      </c>
    </row>
    <row r="209" spans="3:3" x14ac:dyDescent="0.2">
      <c r="C209" s="12" t="s">
        <v>316</v>
      </c>
    </row>
    <row r="210" spans="3:3" x14ac:dyDescent="0.2">
      <c r="C210" s="12" t="s">
        <v>317</v>
      </c>
    </row>
    <row r="211" spans="3:3" x14ac:dyDescent="0.2">
      <c r="C211" s="12" t="s">
        <v>318</v>
      </c>
    </row>
    <row r="212" spans="3:3" x14ac:dyDescent="0.2">
      <c r="C212" s="12" t="s">
        <v>319</v>
      </c>
    </row>
    <row r="213" spans="3:3" x14ac:dyDescent="0.2">
      <c r="C213" s="12" t="s">
        <v>320</v>
      </c>
    </row>
    <row r="214" spans="3:3" x14ac:dyDescent="0.2">
      <c r="C214" s="12" t="s">
        <v>321</v>
      </c>
    </row>
    <row r="215" spans="3:3" x14ac:dyDescent="0.2">
      <c r="C215" s="12" t="s">
        <v>322</v>
      </c>
    </row>
    <row r="216" spans="3:3" x14ac:dyDescent="0.2">
      <c r="C216" s="12" t="s">
        <v>323</v>
      </c>
    </row>
    <row r="217" spans="3:3" x14ac:dyDescent="0.2">
      <c r="C217" s="12" t="s">
        <v>324</v>
      </c>
    </row>
    <row r="218" spans="3:3" x14ac:dyDescent="0.2">
      <c r="C218" s="12" t="s">
        <v>325</v>
      </c>
    </row>
    <row r="219" spans="3:3" x14ac:dyDescent="0.2">
      <c r="C219" s="12" t="s">
        <v>326</v>
      </c>
    </row>
    <row r="220" spans="3:3" x14ac:dyDescent="0.2">
      <c r="C220" s="12" t="s">
        <v>327</v>
      </c>
    </row>
    <row r="221" spans="3:3" x14ac:dyDescent="0.2">
      <c r="C221" s="12" t="s">
        <v>328</v>
      </c>
    </row>
    <row r="222" spans="3:3" x14ac:dyDescent="0.2">
      <c r="C222" s="12" t="s">
        <v>329</v>
      </c>
    </row>
    <row r="223" spans="3:3" x14ac:dyDescent="0.2">
      <c r="C223" s="12" t="s">
        <v>330</v>
      </c>
    </row>
    <row r="224" spans="3:3" x14ac:dyDescent="0.2">
      <c r="C224" s="12" t="s">
        <v>331</v>
      </c>
    </row>
    <row r="225" spans="3:3" x14ac:dyDescent="0.2">
      <c r="C225" s="12" t="s">
        <v>332</v>
      </c>
    </row>
    <row r="226" spans="3:3" x14ac:dyDescent="0.2">
      <c r="C226" s="12" t="s">
        <v>333</v>
      </c>
    </row>
    <row r="227" spans="3:3" x14ac:dyDescent="0.2">
      <c r="C227" s="12" t="s">
        <v>334</v>
      </c>
    </row>
    <row r="228" spans="3:3" x14ac:dyDescent="0.2">
      <c r="C228" s="12" t="s">
        <v>335</v>
      </c>
    </row>
    <row r="229" spans="3:3" x14ac:dyDescent="0.2">
      <c r="C229" s="12" t="s">
        <v>336</v>
      </c>
    </row>
    <row r="230" spans="3:3" x14ac:dyDescent="0.2">
      <c r="C230" s="12" t="s">
        <v>337</v>
      </c>
    </row>
    <row r="231" spans="3:3" x14ac:dyDescent="0.2">
      <c r="C231" s="12" t="s">
        <v>338</v>
      </c>
    </row>
    <row r="232" spans="3:3" x14ac:dyDescent="0.2">
      <c r="C232" s="12" t="s">
        <v>339</v>
      </c>
    </row>
    <row r="233" spans="3:3" x14ac:dyDescent="0.2">
      <c r="C233" s="12" t="s">
        <v>340</v>
      </c>
    </row>
    <row r="234" spans="3:3" x14ac:dyDescent="0.2">
      <c r="C234" s="12" t="s">
        <v>341</v>
      </c>
    </row>
    <row r="235" spans="3:3" x14ac:dyDescent="0.2">
      <c r="C235" s="12" t="s">
        <v>342</v>
      </c>
    </row>
    <row r="236" spans="3:3" x14ac:dyDescent="0.2">
      <c r="C236" s="12" t="s">
        <v>343</v>
      </c>
    </row>
    <row r="237" spans="3:3" x14ac:dyDescent="0.2">
      <c r="C237" s="12" t="s">
        <v>344</v>
      </c>
    </row>
    <row r="238" spans="3:3" x14ac:dyDescent="0.2">
      <c r="C238" s="12" t="s">
        <v>345</v>
      </c>
    </row>
    <row r="239" spans="3:3" x14ac:dyDescent="0.2">
      <c r="C239" s="12" t="s">
        <v>346</v>
      </c>
    </row>
    <row r="240" spans="3:3" x14ac:dyDescent="0.2">
      <c r="C240" s="12" t="s">
        <v>347</v>
      </c>
    </row>
    <row r="241" spans="3:3" x14ac:dyDescent="0.2">
      <c r="C241" s="12" t="s">
        <v>348</v>
      </c>
    </row>
    <row r="242" spans="3:3" x14ac:dyDescent="0.2">
      <c r="C242" s="12" t="s">
        <v>349</v>
      </c>
    </row>
    <row r="243" spans="3:3" x14ac:dyDescent="0.2">
      <c r="C243" s="12" t="s">
        <v>350</v>
      </c>
    </row>
    <row r="244" spans="3:3" x14ac:dyDescent="0.2">
      <c r="C244" s="12" t="s">
        <v>351</v>
      </c>
    </row>
    <row r="245" spans="3:3" x14ac:dyDescent="0.2">
      <c r="C245" s="12" t="s">
        <v>352</v>
      </c>
    </row>
    <row r="246" spans="3:3" x14ac:dyDescent="0.2">
      <c r="C246" s="12" t="s">
        <v>353</v>
      </c>
    </row>
    <row r="247" spans="3:3" x14ac:dyDescent="0.2">
      <c r="C247" s="12" t="s">
        <v>354</v>
      </c>
    </row>
    <row r="248" spans="3:3" x14ac:dyDescent="0.2">
      <c r="C248" s="12" t="s">
        <v>355</v>
      </c>
    </row>
    <row r="249" spans="3:3" x14ac:dyDescent="0.2">
      <c r="C249" s="12" t="s">
        <v>356</v>
      </c>
    </row>
    <row r="250" spans="3:3" x14ac:dyDescent="0.2">
      <c r="C250" s="12" t="s">
        <v>357</v>
      </c>
    </row>
    <row r="251" spans="3:3" x14ac:dyDescent="0.2">
      <c r="C251" s="12" t="s">
        <v>358</v>
      </c>
    </row>
    <row r="252" spans="3:3" x14ac:dyDescent="0.2">
      <c r="C252" s="12" t="s">
        <v>359</v>
      </c>
    </row>
    <row r="253" spans="3:3" x14ac:dyDescent="0.2">
      <c r="C253" s="12" t="s">
        <v>360</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showRowColHeaders="0" showRuler="0" view="pageLayout" topLeftCell="A53" zoomScale="110" zoomScaleNormal="100" zoomScaleSheetLayoutView="162" zoomScalePageLayoutView="110" workbookViewId="0">
      <selection activeCell="D9" sqref="D9"/>
    </sheetView>
  </sheetViews>
  <sheetFormatPr baseColWidth="10" defaultColWidth="11" defaultRowHeight="16" x14ac:dyDescent="0.2"/>
  <cols>
    <col min="2" max="2" width="17.1640625" customWidth="1"/>
    <col min="3" max="3" width="17.5" customWidth="1"/>
    <col min="4" max="4" width="51" customWidth="1"/>
  </cols>
  <sheetData>
    <row r="1" spans="1:5" ht="19" x14ac:dyDescent="0.25">
      <c r="A1" s="226" t="s">
        <v>453</v>
      </c>
      <c r="B1" s="226"/>
      <c r="C1" s="226"/>
      <c r="D1" s="226"/>
      <c r="E1" s="226"/>
    </row>
    <row r="2" spans="1:5" ht="7" customHeight="1" x14ac:dyDescent="0.2"/>
    <row r="3" spans="1:5" ht="19" x14ac:dyDescent="0.25">
      <c r="A3" s="5" t="s">
        <v>454</v>
      </c>
      <c r="B3" s="1"/>
    </row>
    <row r="4" spans="1:5" ht="7" customHeight="1" x14ac:dyDescent="0.2"/>
    <row r="5" spans="1:5" ht="17" x14ac:dyDescent="0.2">
      <c r="B5" s="225" t="s">
        <v>455</v>
      </c>
      <c r="C5" s="225"/>
      <c r="D5" s="211" t="s">
        <v>1373</v>
      </c>
    </row>
    <row r="6" spans="1:5" ht="17" x14ac:dyDescent="0.2">
      <c r="B6" s="225" t="s">
        <v>456</v>
      </c>
      <c r="C6" s="227"/>
      <c r="D6" s="211" t="s">
        <v>1374</v>
      </c>
    </row>
    <row r="7" spans="1:5" ht="17" x14ac:dyDescent="0.2">
      <c r="B7" s="225" t="s">
        <v>457</v>
      </c>
      <c r="C7" s="225"/>
      <c r="D7" s="211" t="s">
        <v>1375</v>
      </c>
    </row>
    <row r="8" spans="1:5" ht="17" x14ac:dyDescent="0.2">
      <c r="B8" s="225" t="s">
        <v>458</v>
      </c>
      <c r="C8" s="225"/>
      <c r="D8" s="211" t="s">
        <v>1391</v>
      </c>
    </row>
    <row r="9" spans="1:5" ht="17" x14ac:dyDescent="0.2">
      <c r="B9" s="225" t="s">
        <v>459</v>
      </c>
      <c r="C9" s="225"/>
      <c r="D9" s="211" t="s">
        <v>1376</v>
      </c>
    </row>
    <row r="10" spans="1:5" ht="17" x14ac:dyDescent="0.2">
      <c r="B10" s="225" t="s">
        <v>460</v>
      </c>
      <c r="C10" s="225"/>
      <c r="D10" s="211" t="s">
        <v>1377</v>
      </c>
    </row>
    <row r="11" spans="1:5" ht="17" x14ac:dyDescent="0.2">
      <c r="B11" s="225" t="s">
        <v>461</v>
      </c>
      <c r="C11" s="225"/>
      <c r="D11" s="211" t="s">
        <v>57</v>
      </c>
    </row>
    <row r="12" spans="1:5" x14ac:dyDescent="0.2">
      <c r="B12" s="225" t="s">
        <v>462</v>
      </c>
      <c r="C12" s="225"/>
      <c r="D12" s="212">
        <v>93108</v>
      </c>
    </row>
    <row r="13" spans="1:5" ht="17" x14ac:dyDescent="0.2">
      <c r="B13" s="225" t="s">
        <v>463</v>
      </c>
      <c r="C13" s="225"/>
      <c r="D13" s="211" t="s">
        <v>7</v>
      </c>
    </row>
    <row r="14" spans="1:5" ht="17" x14ac:dyDescent="0.2">
      <c r="B14" s="230" t="s">
        <v>464</v>
      </c>
      <c r="C14" s="231"/>
      <c r="D14" s="213" t="s">
        <v>1379</v>
      </c>
    </row>
    <row r="15" spans="1:5" ht="17" x14ac:dyDescent="0.2">
      <c r="B15" s="230" t="s">
        <v>465</v>
      </c>
      <c r="C15" s="231"/>
      <c r="D15" s="214" t="s">
        <v>1378</v>
      </c>
    </row>
    <row r="16" spans="1:5" x14ac:dyDescent="0.2">
      <c r="B16" s="230" t="s">
        <v>466</v>
      </c>
      <c r="C16" s="231"/>
      <c r="D16" s="216" t="s">
        <v>1380</v>
      </c>
    </row>
    <row r="17" spans="1:5" x14ac:dyDescent="0.2">
      <c r="B17" s="225"/>
      <c r="C17" s="225"/>
      <c r="D17" s="58"/>
    </row>
    <row r="19" spans="1:5" x14ac:dyDescent="0.2">
      <c r="B19" s="4" t="s">
        <v>467</v>
      </c>
    </row>
    <row r="20" spans="1:5" x14ac:dyDescent="0.2">
      <c r="B20" s="4"/>
      <c r="D20" s="218" t="s">
        <v>5</v>
      </c>
    </row>
    <row r="21" spans="1:5" x14ac:dyDescent="0.2">
      <c r="B21" t="s">
        <v>468</v>
      </c>
      <c r="D21" s="16"/>
    </row>
    <row r="22" spans="1:5" x14ac:dyDescent="0.2">
      <c r="D22" s="217" t="s">
        <v>1381</v>
      </c>
    </row>
    <row r="24" spans="1:5" ht="19" x14ac:dyDescent="0.25">
      <c r="A24" s="6" t="s">
        <v>469</v>
      </c>
    </row>
    <row r="25" spans="1:5" ht="7" customHeight="1" x14ac:dyDescent="0.2"/>
    <row r="26" spans="1:5" ht="16" customHeight="1" x14ac:dyDescent="0.2">
      <c r="A26" s="229" t="s">
        <v>470</v>
      </c>
      <c r="B26" s="229"/>
      <c r="C26" s="229"/>
      <c r="D26" s="229"/>
      <c r="E26" s="7"/>
    </row>
    <row r="27" spans="1:5" x14ac:dyDescent="0.2">
      <c r="A27" s="229"/>
      <c r="B27" s="229"/>
      <c r="C27" s="229"/>
      <c r="D27" s="229"/>
      <c r="E27" s="7"/>
    </row>
    <row r="28" spans="1:5" ht="32" customHeight="1" x14ac:dyDescent="0.2">
      <c r="A28" s="229"/>
      <c r="B28" s="229"/>
      <c r="C28" s="229"/>
      <c r="D28" s="229"/>
      <c r="E28" s="7"/>
    </row>
    <row r="29" spans="1:5" ht="7" customHeight="1" x14ac:dyDescent="0.2">
      <c r="A29" s="229"/>
      <c r="B29" s="229"/>
      <c r="C29" s="229"/>
      <c r="D29" s="229"/>
      <c r="E29" s="7"/>
    </row>
    <row r="30" spans="1:5" ht="8" customHeight="1" x14ac:dyDescent="0.2">
      <c r="B30" s="7"/>
      <c r="C30" s="7"/>
      <c r="D30" s="7"/>
      <c r="E30" s="7"/>
    </row>
    <row r="31" spans="1:5" ht="100" customHeight="1" x14ac:dyDescent="0.2">
      <c r="B31" s="7"/>
      <c r="C31" s="59" t="s">
        <v>471</v>
      </c>
      <c r="D31" s="15"/>
    </row>
    <row r="32" spans="1:5" ht="19" x14ac:dyDescent="0.25">
      <c r="A32" s="5" t="s">
        <v>472</v>
      </c>
      <c r="B32" s="1"/>
    </row>
    <row r="33" spans="1:4" x14ac:dyDescent="0.2">
      <c r="A33" s="10" t="s">
        <v>473</v>
      </c>
    </row>
    <row r="34" spans="1:4" ht="17" x14ac:dyDescent="0.2">
      <c r="B34" t="s">
        <v>474</v>
      </c>
      <c r="C34" s="9"/>
      <c r="D34" s="211" t="s">
        <v>1382</v>
      </c>
    </row>
    <row r="35" spans="1:4" ht="17" x14ac:dyDescent="0.2">
      <c r="B35" t="s">
        <v>475</v>
      </c>
      <c r="C35" s="9"/>
      <c r="D35" s="211" t="s">
        <v>1376</v>
      </c>
    </row>
    <row r="36" spans="1:4" ht="17" x14ac:dyDescent="0.2">
      <c r="B36" t="s">
        <v>460</v>
      </c>
      <c r="C36" s="9"/>
      <c r="D36" s="211" t="s">
        <v>1377</v>
      </c>
    </row>
    <row r="37" spans="1:4" ht="17" x14ac:dyDescent="0.2">
      <c r="B37" t="s">
        <v>461</v>
      </c>
      <c r="C37" s="9"/>
      <c r="D37" s="211" t="s">
        <v>57</v>
      </c>
    </row>
    <row r="38" spans="1:4" x14ac:dyDescent="0.2">
      <c r="B38" t="s">
        <v>462</v>
      </c>
      <c r="C38" s="9"/>
      <c r="D38" s="212">
        <v>93108</v>
      </c>
    </row>
    <row r="39" spans="1:4" ht="17" x14ac:dyDescent="0.2">
      <c r="B39" t="s">
        <v>463</v>
      </c>
      <c r="C39" s="9"/>
      <c r="D39" s="211" t="s">
        <v>7</v>
      </c>
    </row>
    <row r="40" spans="1:4" ht="17" x14ac:dyDescent="0.2">
      <c r="B40" t="s">
        <v>476</v>
      </c>
      <c r="C40" s="9"/>
      <c r="D40" s="213" t="s">
        <v>1379</v>
      </c>
    </row>
    <row r="41" spans="1:4" ht="17" x14ac:dyDescent="0.2">
      <c r="B41" t="s">
        <v>477</v>
      </c>
      <c r="C41" s="9"/>
      <c r="D41" s="219" t="s">
        <v>1383</v>
      </c>
    </row>
    <row r="42" spans="1:4" x14ac:dyDescent="0.2">
      <c r="B42" t="s">
        <v>478</v>
      </c>
      <c r="C42" s="9"/>
      <c r="D42" s="219"/>
    </row>
    <row r="43" spans="1:4" x14ac:dyDescent="0.2">
      <c r="D43" s="52"/>
    </row>
    <row r="44" spans="1:4" x14ac:dyDescent="0.2">
      <c r="A44" s="10" t="s">
        <v>479</v>
      </c>
      <c r="D44" s="52"/>
    </row>
    <row r="45" spans="1:4" ht="17" x14ac:dyDescent="0.2">
      <c r="B45" t="s">
        <v>480</v>
      </c>
      <c r="D45" s="211" t="s">
        <v>1376</v>
      </c>
    </row>
    <row r="46" spans="1:4" ht="17" x14ac:dyDescent="0.2">
      <c r="B46" t="s">
        <v>460</v>
      </c>
      <c r="D46" s="211" t="s">
        <v>1377</v>
      </c>
    </row>
    <row r="47" spans="1:4" ht="17" x14ac:dyDescent="0.2">
      <c r="B47" t="s">
        <v>461</v>
      </c>
      <c r="D47" s="211" t="s">
        <v>57</v>
      </c>
    </row>
    <row r="48" spans="1:4" x14ac:dyDescent="0.2">
      <c r="B48" t="s">
        <v>462</v>
      </c>
      <c r="D48" s="212">
        <v>93108</v>
      </c>
    </row>
    <row r="49" spans="1:4" ht="17" x14ac:dyDescent="0.2">
      <c r="B49" t="s">
        <v>463</v>
      </c>
      <c r="D49" s="211" t="s">
        <v>7</v>
      </c>
    </row>
    <row r="50" spans="1:4" x14ac:dyDescent="0.2">
      <c r="B50" t="s">
        <v>481</v>
      </c>
      <c r="D50" s="220" t="s">
        <v>1384</v>
      </c>
    </row>
    <row r="51" spans="1:4" x14ac:dyDescent="0.2">
      <c r="B51" t="s">
        <v>482</v>
      </c>
      <c r="D51" s="220" t="s">
        <v>1385</v>
      </c>
    </row>
    <row r="52" spans="1:4" x14ac:dyDescent="0.2">
      <c r="B52" t="s">
        <v>483</v>
      </c>
      <c r="D52" s="215" t="s">
        <v>1386</v>
      </c>
    </row>
    <row r="53" spans="1:4" x14ac:dyDescent="0.2">
      <c r="B53" t="s">
        <v>484</v>
      </c>
      <c r="D53" s="216" t="s">
        <v>1387</v>
      </c>
    </row>
    <row r="55" spans="1:4" x14ac:dyDescent="0.2">
      <c r="B55" s="4" t="s">
        <v>485</v>
      </c>
    </row>
    <row r="56" spans="1:4" x14ac:dyDescent="0.2">
      <c r="B56" s="4"/>
      <c r="D56" s="217" t="s">
        <v>1388</v>
      </c>
    </row>
    <row r="57" spans="1:4" x14ac:dyDescent="0.2">
      <c r="B57" s="4"/>
      <c r="D57" s="60"/>
    </row>
    <row r="58" spans="1:4" x14ac:dyDescent="0.2">
      <c r="B58" s="4"/>
      <c r="D58" s="60"/>
    </row>
    <row r="59" spans="1:4" x14ac:dyDescent="0.2">
      <c r="B59" s="4"/>
      <c r="D59" s="61"/>
    </row>
    <row r="60" spans="1:4" x14ac:dyDescent="0.2">
      <c r="B60" t="s">
        <v>486</v>
      </c>
    </row>
    <row r="61" spans="1:4" ht="50" customHeight="1" x14ac:dyDescent="0.2">
      <c r="D61" s="46"/>
    </row>
    <row r="63" spans="1:4" ht="19" x14ac:dyDescent="0.25">
      <c r="A63" s="5" t="s">
        <v>487</v>
      </c>
    </row>
    <row r="64" spans="1:4" ht="19" x14ac:dyDescent="0.25">
      <c r="D64" s="221" t="s">
        <v>24</v>
      </c>
    </row>
    <row r="66" spans="1:4" ht="19" x14ac:dyDescent="0.25">
      <c r="A66" s="5" t="s">
        <v>488</v>
      </c>
    </row>
    <row r="67" spans="1:4" ht="19" x14ac:dyDescent="0.25">
      <c r="D67" s="222" t="s">
        <v>1352</v>
      </c>
    </row>
    <row r="69" spans="1:4" ht="19" x14ac:dyDescent="0.25">
      <c r="A69" s="5" t="s">
        <v>489</v>
      </c>
    </row>
    <row r="70" spans="1:4" ht="19" x14ac:dyDescent="0.25">
      <c r="D70" s="222" t="s">
        <v>9</v>
      </c>
    </row>
    <row r="72" spans="1:4" ht="16" customHeight="1" x14ac:dyDescent="0.2">
      <c r="A72" s="10" t="s">
        <v>490</v>
      </c>
      <c r="D72" s="7"/>
    </row>
    <row r="73" spans="1:4" ht="227" customHeight="1" x14ac:dyDescent="0.2">
      <c r="D73" s="15"/>
    </row>
    <row r="74" spans="1:4" ht="39" customHeight="1" x14ac:dyDescent="0.2">
      <c r="D74" s="20"/>
    </row>
    <row r="75" spans="1:4" ht="19" x14ac:dyDescent="0.25">
      <c r="A75" s="5" t="s">
        <v>491</v>
      </c>
    </row>
    <row r="76" spans="1:4" ht="19" x14ac:dyDescent="0.25">
      <c r="A76" s="5"/>
    </row>
    <row r="77" spans="1:4" ht="19" x14ac:dyDescent="0.25">
      <c r="A77" s="5"/>
      <c r="B77" s="12"/>
      <c r="C77" s="45"/>
      <c r="D77" s="45"/>
    </row>
    <row r="78" spans="1:4" ht="19" x14ac:dyDescent="0.25">
      <c r="A78" s="5"/>
      <c r="B78" s="12" t="s">
        <v>492</v>
      </c>
      <c r="C78" s="45"/>
      <c r="D78" s="45" t="s">
        <v>493</v>
      </c>
    </row>
    <row r="79" spans="1:4" ht="19" x14ac:dyDescent="0.25">
      <c r="A79" s="5"/>
      <c r="B79" s="12"/>
      <c r="C79" s="45"/>
      <c r="D79" s="45"/>
    </row>
    <row r="80" spans="1:4" ht="19" x14ac:dyDescent="0.25">
      <c r="A80" s="5"/>
      <c r="B80" s="12" t="s">
        <v>494</v>
      </c>
      <c r="C80" s="45"/>
      <c r="D80" s="45" t="s">
        <v>495</v>
      </c>
    </row>
    <row r="81" spans="1:4" ht="19" x14ac:dyDescent="0.25">
      <c r="A81" s="5"/>
      <c r="B81" s="12"/>
      <c r="C81" s="45"/>
      <c r="D81" s="45"/>
    </row>
    <row r="82" spans="1:4" ht="19" x14ac:dyDescent="0.25">
      <c r="A82" s="5"/>
      <c r="B82" s="12" t="s">
        <v>496</v>
      </c>
      <c r="C82" s="45"/>
      <c r="D82" s="45" t="s">
        <v>497</v>
      </c>
    </row>
    <row r="83" spans="1:4" ht="19" x14ac:dyDescent="0.25">
      <c r="A83" s="5"/>
      <c r="B83" s="12"/>
      <c r="C83" s="45"/>
      <c r="D83" s="45"/>
    </row>
    <row r="84" spans="1:4" ht="19" x14ac:dyDescent="0.25">
      <c r="A84" s="5"/>
      <c r="B84" s="12" t="s">
        <v>498</v>
      </c>
      <c r="C84" s="45"/>
      <c r="D84" s="45" t="s">
        <v>499</v>
      </c>
    </row>
    <row r="85" spans="1:4" ht="19" x14ac:dyDescent="0.25">
      <c r="A85" s="5"/>
      <c r="B85" s="12"/>
      <c r="C85" s="45"/>
      <c r="D85" s="45"/>
    </row>
    <row r="86" spans="1:4" ht="19" x14ac:dyDescent="0.25">
      <c r="A86" s="5"/>
      <c r="B86" s="12" t="s">
        <v>500</v>
      </c>
      <c r="C86" s="45"/>
      <c r="D86" s="45" t="s">
        <v>501</v>
      </c>
    </row>
    <row r="87" spans="1:4" ht="19" x14ac:dyDescent="0.25">
      <c r="A87" s="5"/>
      <c r="B87" s="12"/>
      <c r="C87" s="45"/>
      <c r="D87" s="45"/>
    </row>
    <row r="88" spans="1:4" ht="19" x14ac:dyDescent="0.25">
      <c r="A88" s="5"/>
      <c r="B88" s="12" t="s">
        <v>502</v>
      </c>
      <c r="C88" s="45"/>
      <c r="D88" s="45"/>
    </row>
    <row r="89" spans="1:4" ht="19" x14ac:dyDescent="0.25">
      <c r="A89" s="5"/>
    </row>
    <row r="90" spans="1:4" ht="19" x14ac:dyDescent="0.25">
      <c r="A90" s="5"/>
      <c r="B90" s="12" t="s">
        <v>503</v>
      </c>
      <c r="C90" s="45"/>
      <c r="D90" s="45"/>
    </row>
    <row r="91" spans="1:4" ht="19" x14ac:dyDescent="0.25">
      <c r="A91" s="5"/>
    </row>
    <row r="92" spans="1:4" ht="19" x14ac:dyDescent="0.25">
      <c r="A92" s="5"/>
      <c r="B92" s="12"/>
      <c r="C92" s="45"/>
      <c r="D92" s="45"/>
    </row>
    <row r="93" spans="1:4" ht="19" x14ac:dyDescent="0.25">
      <c r="A93" s="62"/>
      <c r="B93" s="12"/>
    </row>
    <row r="94" spans="1:4" ht="19" x14ac:dyDescent="0.25">
      <c r="A94" s="5" t="s">
        <v>504</v>
      </c>
    </row>
    <row r="95" spans="1:4" x14ac:dyDescent="0.2">
      <c r="A95" t="s">
        <v>505</v>
      </c>
    </row>
    <row r="96" spans="1:4" ht="18" customHeight="1" x14ac:dyDescent="0.2">
      <c r="D96" s="51"/>
    </row>
    <row r="97" spans="1:5" ht="18" customHeight="1" x14ac:dyDescent="0.2">
      <c r="D97" s="63"/>
    </row>
    <row r="98" spans="1:5" ht="19" x14ac:dyDescent="0.25">
      <c r="A98" s="228" t="s">
        <v>506</v>
      </c>
      <c r="B98" s="228"/>
      <c r="C98" s="228"/>
      <c r="D98" s="228"/>
      <c r="E98" s="228"/>
    </row>
  </sheetData>
  <sheetProtection formatColumns="0" formatRows="0" selectLockedCells="1"/>
  <mergeCells count="16">
    <mergeCell ref="A98:E98"/>
    <mergeCell ref="A26:D29"/>
    <mergeCell ref="B13:C13"/>
    <mergeCell ref="B14:C14"/>
    <mergeCell ref="B16:C16"/>
    <mergeCell ref="B17:C17"/>
    <mergeCell ref="B15:C15"/>
    <mergeCell ref="B9:C9"/>
    <mergeCell ref="B10:C10"/>
    <mergeCell ref="B11:C11"/>
    <mergeCell ref="B12:C12"/>
    <mergeCell ref="A1:E1"/>
    <mergeCell ref="B5:C5"/>
    <mergeCell ref="B6:C6"/>
    <mergeCell ref="B7:C7"/>
    <mergeCell ref="B8:C8"/>
  </mergeCells>
  <dataValidations count="1">
    <dataValidation errorStyle="warning" allowBlank="1" showInputMessage="1" sqref="D16" xr:uid="{34BBC559-22FA-D848-930B-0227C4AE9126}"/>
  </dataValidations>
  <hyperlinks>
    <hyperlink ref="D16" r:id="rId1" xr:uid="{61D3FAD8-6620-3749-9922-37020871556D}"/>
    <hyperlink ref="D53" r:id="rId2" xr:uid="{8DBFFCA2-F6C9-1144-9485-821AE6165083}"/>
  </hyperlinks>
  <pageMargins left="0.7" right="0.7" top="0.75" bottom="0.75" header="0.3" footer="0.3"/>
  <pageSetup orientation="landscape" horizontalDpi="0" verticalDpi="0"/>
  <headerFooter>
    <oddHeader xml:space="preserve">&amp;C 
</oddHeader>
    <oddFooter xml:space="preserve">&amp;C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5641" r:id="rId5" name="Check Box 41">
              <controlPr locked="0" defaultSize="0" autoFill="0" autoLine="0" autoPict="0">
                <anchor moveWithCells="1">
                  <from>
                    <xdr:col>0</xdr:col>
                    <xdr:colOff>571500</xdr:colOff>
                    <xdr:row>76</xdr:row>
                    <xdr:rowOff>177800</xdr:rowOff>
                  </from>
                  <to>
                    <xdr:col>1</xdr:col>
                    <xdr:colOff>1257300</xdr:colOff>
                    <xdr:row>78</xdr:row>
                    <xdr:rowOff>76200</xdr:rowOff>
                  </to>
                </anchor>
              </controlPr>
            </control>
          </mc:Choice>
        </mc:AlternateContent>
        <mc:AlternateContent xmlns:mc="http://schemas.openxmlformats.org/markup-compatibility/2006">
          <mc:Choice Requires="x14">
            <control shapeId="25642" r:id="rId6" name="Check Box 42">
              <controlPr locked="0" defaultSize="0" autoFill="0" autoLine="0" autoPict="0">
                <anchor moveWithCells="1">
                  <from>
                    <xdr:col>0</xdr:col>
                    <xdr:colOff>558800</xdr:colOff>
                    <xdr:row>78</xdr:row>
                    <xdr:rowOff>177800</xdr:rowOff>
                  </from>
                  <to>
                    <xdr:col>1</xdr:col>
                    <xdr:colOff>1244600</xdr:colOff>
                    <xdr:row>80</xdr:row>
                    <xdr:rowOff>76200</xdr:rowOff>
                  </to>
                </anchor>
              </controlPr>
            </control>
          </mc:Choice>
        </mc:AlternateContent>
        <mc:AlternateContent xmlns:mc="http://schemas.openxmlformats.org/markup-compatibility/2006">
          <mc:Choice Requires="x14">
            <control shapeId="25643" r:id="rId7" name="Check Box 43">
              <controlPr locked="0" defaultSize="0" autoFill="0" autoLine="0" autoPict="0">
                <anchor moveWithCells="1">
                  <from>
                    <xdr:col>0</xdr:col>
                    <xdr:colOff>558800</xdr:colOff>
                    <xdr:row>80</xdr:row>
                    <xdr:rowOff>177800</xdr:rowOff>
                  </from>
                  <to>
                    <xdr:col>1</xdr:col>
                    <xdr:colOff>1257300</xdr:colOff>
                    <xdr:row>82</xdr:row>
                    <xdr:rowOff>76200</xdr:rowOff>
                  </to>
                </anchor>
              </controlPr>
            </control>
          </mc:Choice>
        </mc:AlternateContent>
        <mc:AlternateContent xmlns:mc="http://schemas.openxmlformats.org/markup-compatibility/2006">
          <mc:Choice Requires="x14">
            <control shapeId="25644" r:id="rId8" name="Check Box 44">
              <controlPr locked="0" defaultSize="0" autoFill="0" autoLine="0" autoPict="0">
                <anchor moveWithCells="1">
                  <from>
                    <xdr:col>0</xdr:col>
                    <xdr:colOff>558800</xdr:colOff>
                    <xdr:row>82</xdr:row>
                    <xdr:rowOff>177800</xdr:rowOff>
                  </from>
                  <to>
                    <xdr:col>1</xdr:col>
                    <xdr:colOff>1257300</xdr:colOff>
                    <xdr:row>84</xdr:row>
                    <xdr:rowOff>76200</xdr:rowOff>
                  </to>
                </anchor>
              </controlPr>
            </control>
          </mc:Choice>
        </mc:AlternateContent>
        <mc:AlternateContent xmlns:mc="http://schemas.openxmlformats.org/markup-compatibility/2006">
          <mc:Choice Requires="x14">
            <control shapeId="25645" r:id="rId9" name="Check Box 45">
              <controlPr locked="0" defaultSize="0" autoFill="0" autoLine="0" autoPict="0">
                <anchor moveWithCells="1">
                  <from>
                    <xdr:col>0</xdr:col>
                    <xdr:colOff>558800</xdr:colOff>
                    <xdr:row>84</xdr:row>
                    <xdr:rowOff>190500</xdr:rowOff>
                  </from>
                  <to>
                    <xdr:col>1</xdr:col>
                    <xdr:colOff>1257300</xdr:colOff>
                    <xdr:row>86</xdr:row>
                    <xdr:rowOff>88900</xdr:rowOff>
                  </to>
                </anchor>
              </controlPr>
            </control>
          </mc:Choice>
        </mc:AlternateContent>
        <mc:AlternateContent xmlns:mc="http://schemas.openxmlformats.org/markup-compatibility/2006">
          <mc:Choice Requires="x14">
            <control shapeId="25646" r:id="rId10" name="Check Box 46">
              <controlPr locked="0" defaultSize="0" autoFill="0" autoLine="0" autoPict="0">
                <anchor moveWithCells="1">
                  <from>
                    <xdr:col>0</xdr:col>
                    <xdr:colOff>558800</xdr:colOff>
                    <xdr:row>86</xdr:row>
                    <xdr:rowOff>177800</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1" name="Check Box 47">
              <controlPr locked="0" defaultSize="0" autoFill="0" autoLine="0" autoPict="0">
                <anchor moveWithCells="1">
                  <from>
                    <xdr:col>0</xdr:col>
                    <xdr:colOff>558800</xdr:colOff>
                    <xdr:row>88</xdr:row>
                    <xdr:rowOff>165100</xdr:rowOff>
                  </from>
                  <to>
                    <xdr:col>1</xdr:col>
                    <xdr:colOff>1257300</xdr:colOff>
                    <xdr:row>90</xdr:row>
                    <xdr:rowOff>63500</xdr:rowOff>
                  </to>
                </anchor>
              </controlPr>
            </control>
          </mc:Choice>
        </mc:AlternateContent>
        <mc:AlternateContent xmlns:mc="http://schemas.openxmlformats.org/markup-compatibility/2006">
          <mc:Choice Requires="x14">
            <control shapeId="25648" r:id="rId12" name="Check Box 48">
              <controlPr locked="0" defaultSize="0" autoFill="0" autoLine="0" autoPict="0">
                <anchor moveWithCells="1">
                  <from>
                    <xdr:col>2</xdr:col>
                    <xdr:colOff>1079500</xdr:colOff>
                    <xdr:row>76</xdr:row>
                    <xdr:rowOff>177800</xdr:rowOff>
                  </from>
                  <to>
                    <xdr:col>3</xdr:col>
                    <xdr:colOff>1257300</xdr:colOff>
                    <xdr:row>78</xdr:row>
                    <xdr:rowOff>63500</xdr:rowOff>
                  </to>
                </anchor>
              </controlPr>
            </control>
          </mc:Choice>
        </mc:AlternateContent>
        <mc:AlternateContent xmlns:mc="http://schemas.openxmlformats.org/markup-compatibility/2006">
          <mc:Choice Requires="x14">
            <control shapeId="25649" r:id="rId13" name="Check Box 49">
              <controlPr locked="0" defaultSize="0" autoFill="0" autoLine="0" autoPict="0">
                <anchor moveWithCells="1">
                  <from>
                    <xdr:col>2</xdr:col>
                    <xdr:colOff>1079500</xdr:colOff>
                    <xdr:row>78</xdr:row>
                    <xdr:rowOff>165100</xdr:rowOff>
                  </from>
                  <to>
                    <xdr:col>3</xdr:col>
                    <xdr:colOff>1270000</xdr:colOff>
                    <xdr:row>80</xdr:row>
                    <xdr:rowOff>63500</xdr:rowOff>
                  </to>
                </anchor>
              </controlPr>
            </control>
          </mc:Choice>
        </mc:AlternateContent>
        <mc:AlternateContent xmlns:mc="http://schemas.openxmlformats.org/markup-compatibility/2006">
          <mc:Choice Requires="x14">
            <control shapeId="25650" r:id="rId14" name="Check Box 50">
              <controlPr locked="0" defaultSize="0" autoFill="0" autoLine="0" autoPict="0">
                <anchor moveWithCells="1">
                  <from>
                    <xdr:col>2</xdr:col>
                    <xdr:colOff>1079500</xdr:colOff>
                    <xdr:row>80</xdr:row>
                    <xdr:rowOff>165100</xdr:rowOff>
                  </from>
                  <to>
                    <xdr:col>3</xdr:col>
                    <xdr:colOff>2921000</xdr:colOff>
                    <xdr:row>82</xdr:row>
                    <xdr:rowOff>63500</xdr:rowOff>
                  </to>
                </anchor>
              </controlPr>
            </control>
          </mc:Choice>
        </mc:AlternateContent>
        <mc:AlternateContent xmlns:mc="http://schemas.openxmlformats.org/markup-compatibility/2006">
          <mc:Choice Requires="x14">
            <control shapeId="25651" r:id="rId15" name="Check Box 51">
              <controlPr locked="0" defaultSize="0" autoFill="0" autoLine="0" autoPict="0">
                <anchor moveWithCells="1">
                  <from>
                    <xdr:col>2</xdr:col>
                    <xdr:colOff>1079500</xdr:colOff>
                    <xdr:row>82</xdr:row>
                    <xdr:rowOff>165100</xdr:rowOff>
                  </from>
                  <to>
                    <xdr:col>3</xdr:col>
                    <xdr:colOff>2959100</xdr:colOff>
                    <xdr:row>84</xdr:row>
                    <xdr:rowOff>63500</xdr:rowOff>
                  </to>
                </anchor>
              </controlPr>
            </control>
          </mc:Choice>
        </mc:AlternateContent>
        <mc:AlternateContent xmlns:mc="http://schemas.openxmlformats.org/markup-compatibility/2006">
          <mc:Choice Requires="x14">
            <control shapeId="25652" r:id="rId16" name="Check Box 52">
              <controlPr locked="0" defaultSize="0" autoFill="0" autoLine="0" autoPict="0">
                <anchor moveWithCells="1">
                  <from>
                    <xdr:col>2</xdr:col>
                    <xdr:colOff>1066800</xdr:colOff>
                    <xdr:row>84</xdr:row>
                    <xdr:rowOff>152400</xdr:rowOff>
                  </from>
                  <to>
                    <xdr:col>3</xdr:col>
                    <xdr:colOff>3111500</xdr:colOff>
                    <xdr:row>86</xdr:row>
                    <xdr:rowOff>50800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D37 D11 D47</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A1:G145"/>
  <sheetViews>
    <sheetView showGridLines="0" showRowColHeaders="0" showRuler="0" view="pageLayout" topLeftCell="A97" zoomScale="125" zoomScaleNormal="100" zoomScalePageLayoutView="125" workbookViewId="0">
      <selection activeCell="A109" sqref="A109:C109"/>
    </sheetView>
  </sheetViews>
  <sheetFormatPr baseColWidth="10" defaultColWidth="11" defaultRowHeight="16" x14ac:dyDescent="0.2"/>
  <cols>
    <col min="1" max="1" width="35.5" customWidth="1"/>
    <col min="2" max="2" width="11.5" customWidth="1"/>
    <col min="3" max="3" width="11.33203125" customWidth="1"/>
    <col min="4" max="4" width="11" customWidth="1"/>
    <col min="5" max="5" width="11.83203125" customWidth="1"/>
    <col min="6" max="6" width="11.33203125" customWidth="1"/>
    <col min="7" max="7" width="10.1640625" customWidth="1"/>
  </cols>
  <sheetData>
    <row r="1" spans="1:7" ht="19" x14ac:dyDescent="0.25">
      <c r="A1" s="239" t="s">
        <v>507</v>
      </c>
      <c r="B1" s="239"/>
      <c r="C1" s="239"/>
      <c r="D1" s="239"/>
      <c r="E1" s="239"/>
      <c r="F1" s="239"/>
      <c r="G1" s="239"/>
    </row>
    <row r="2" spans="1:7" ht="6" customHeight="1" x14ac:dyDescent="0.2"/>
    <row r="3" spans="1:7" ht="19" x14ac:dyDescent="0.25">
      <c r="A3" s="6" t="s">
        <v>508</v>
      </c>
    </row>
    <row r="4" spans="1:7" s="4" customFormat="1" ht="109" customHeight="1" x14ac:dyDescent="0.2">
      <c r="A4" s="247" t="s">
        <v>509</v>
      </c>
      <c r="B4" s="247"/>
      <c r="C4" s="247"/>
      <c r="D4" s="247"/>
      <c r="E4" s="247"/>
      <c r="F4" s="247"/>
      <c r="G4" s="247"/>
    </row>
    <row r="5" spans="1:7" s="4" customFormat="1" x14ac:dyDescent="0.2">
      <c r="A5" s="240" t="s">
        <v>510</v>
      </c>
      <c r="B5" s="240"/>
      <c r="C5" s="240"/>
      <c r="D5" s="240"/>
      <c r="E5" s="240"/>
      <c r="F5" s="240"/>
      <c r="G5" s="240"/>
    </row>
    <row r="6" spans="1:7" x14ac:dyDescent="0.2">
      <c r="A6" s="179"/>
    </row>
    <row r="7" spans="1:7" x14ac:dyDescent="0.2">
      <c r="A7" s="18"/>
      <c r="B7" s="245" t="s">
        <v>511</v>
      </c>
      <c r="C7" s="246"/>
      <c r="D7" s="245" t="s">
        <v>512</v>
      </c>
      <c r="E7" s="246"/>
      <c r="F7" s="245" t="s">
        <v>513</v>
      </c>
      <c r="G7" s="246"/>
    </row>
    <row r="8" spans="1:7" s="20" customFormat="1" ht="34" x14ac:dyDescent="0.2">
      <c r="A8" s="19"/>
      <c r="B8" s="21" t="s">
        <v>514</v>
      </c>
      <c r="C8" s="21" t="s">
        <v>515</v>
      </c>
      <c r="D8" s="21" t="s">
        <v>514</v>
      </c>
      <c r="E8" s="21" t="s">
        <v>515</v>
      </c>
      <c r="F8" s="21" t="s">
        <v>514</v>
      </c>
      <c r="G8" s="21" t="s">
        <v>515</v>
      </c>
    </row>
    <row r="9" spans="1:7" x14ac:dyDescent="0.2">
      <c r="A9" s="180"/>
      <c r="B9" s="243" t="s">
        <v>516</v>
      </c>
      <c r="C9" s="243"/>
      <c r="D9" s="243"/>
      <c r="E9" s="243"/>
      <c r="F9" s="243"/>
      <c r="G9" s="244"/>
    </row>
    <row r="10" spans="1:7" ht="46" customHeight="1" x14ac:dyDescent="0.2">
      <c r="A10" s="181" t="s">
        <v>517</v>
      </c>
      <c r="B10" s="67">
        <v>139</v>
      </c>
      <c r="C10" s="67">
        <v>1</v>
      </c>
      <c r="D10" s="67">
        <v>181</v>
      </c>
      <c r="E10" s="67">
        <v>0</v>
      </c>
      <c r="F10" s="67"/>
      <c r="G10" s="67"/>
    </row>
    <row r="11" spans="1:7" ht="46" customHeight="1" x14ac:dyDescent="0.2">
      <c r="A11" s="181" t="s">
        <v>518</v>
      </c>
      <c r="B11" s="67">
        <v>32</v>
      </c>
      <c r="C11" s="67">
        <v>0</v>
      </c>
      <c r="D11" s="67">
        <v>38</v>
      </c>
      <c r="E11" s="67">
        <v>0</v>
      </c>
      <c r="F11" s="67"/>
      <c r="G11" s="67"/>
    </row>
    <row r="12" spans="1:7" ht="46" customHeight="1" x14ac:dyDescent="0.2">
      <c r="A12" s="181" t="s">
        <v>519</v>
      </c>
      <c r="B12" s="67">
        <v>328</v>
      </c>
      <c r="C12" s="67">
        <v>6</v>
      </c>
      <c r="D12" s="67">
        <v>569</v>
      </c>
      <c r="E12" s="67">
        <v>5</v>
      </c>
      <c r="F12" s="67"/>
      <c r="G12" s="67"/>
    </row>
    <row r="13" spans="1:7" ht="46" customHeight="1" x14ac:dyDescent="0.2">
      <c r="A13" s="182" t="s">
        <v>520</v>
      </c>
      <c r="B13" s="183">
        <f>SUM(B10:B12)</f>
        <v>499</v>
      </c>
      <c r="C13" s="183">
        <f t="shared" ref="C13:G13" si="0">SUM(C10:C12)</f>
        <v>7</v>
      </c>
      <c r="D13" s="183">
        <f t="shared" si="0"/>
        <v>788</v>
      </c>
      <c r="E13" s="183">
        <f>SUM(E10:E12)</f>
        <v>5</v>
      </c>
      <c r="F13" s="183">
        <f t="shared" si="0"/>
        <v>0</v>
      </c>
      <c r="G13" s="183">
        <f t="shared" si="0"/>
        <v>0</v>
      </c>
    </row>
    <row r="14" spans="1:7" ht="46" customHeight="1" x14ac:dyDescent="0.2">
      <c r="A14" s="181" t="s">
        <v>521</v>
      </c>
      <c r="B14" s="67">
        <v>0</v>
      </c>
      <c r="C14" s="67">
        <v>4</v>
      </c>
      <c r="D14" s="67">
        <v>11</v>
      </c>
      <c r="E14" s="67">
        <v>5</v>
      </c>
      <c r="F14" s="67"/>
      <c r="G14" s="67"/>
    </row>
    <row r="15" spans="1:7" ht="39" customHeight="1" x14ac:dyDescent="0.2">
      <c r="A15" s="182" t="s">
        <v>522</v>
      </c>
      <c r="B15" s="183">
        <f t="shared" ref="B15:G15" si="1">SUM(B13+B14)</f>
        <v>499</v>
      </c>
      <c r="C15" s="183">
        <f t="shared" si="1"/>
        <v>11</v>
      </c>
      <c r="D15" s="183">
        <f t="shared" si="1"/>
        <v>799</v>
      </c>
      <c r="E15" s="183">
        <f t="shared" si="1"/>
        <v>10</v>
      </c>
      <c r="F15" s="183">
        <f t="shared" si="1"/>
        <v>0</v>
      </c>
      <c r="G15" s="183">
        <f t="shared" si="1"/>
        <v>0</v>
      </c>
    </row>
    <row r="16" spans="1:7" ht="34" customHeight="1" x14ac:dyDescent="0.2">
      <c r="A16" s="237" t="s">
        <v>523</v>
      </c>
      <c r="B16" s="237"/>
      <c r="C16" s="237"/>
      <c r="D16" s="237"/>
      <c r="E16" s="184">
        <f>SUM(C13+E13+G13)</f>
        <v>12</v>
      </c>
      <c r="F16" s="185"/>
      <c r="G16" s="185"/>
    </row>
    <row r="17" spans="1:7" ht="34" customHeight="1" x14ac:dyDescent="0.2">
      <c r="A17" s="237" t="s">
        <v>524</v>
      </c>
      <c r="B17" s="237"/>
      <c r="C17" s="237"/>
      <c r="D17" s="237"/>
      <c r="E17" s="184">
        <f>SUM(B13+D13+F13)</f>
        <v>1287</v>
      </c>
      <c r="F17" s="185"/>
      <c r="G17" s="185"/>
    </row>
    <row r="18" spans="1:7" ht="34" customHeight="1" x14ac:dyDescent="0.2">
      <c r="A18" s="237" t="s">
        <v>525</v>
      </c>
      <c r="B18" s="237"/>
      <c r="C18" s="237"/>
      <c r="D18" s="237"/>
      <c r="E18" s="184">
        <f>SUM(B13:G13)</f>
        <v>1299</v>
      </c>
      <c r="F18" s="185"/>
      <c r="G18" s="185"/>
    </row>
    <row r="19" spans="1:7" ht="34" customHeight="1" x14ac:dyDescent="0.2">
      <c r="A19" s="237" t="s">
        <v>526</v>
      </c>
      <c r="B19" s="237"/>
      <c r="C19" s="237"/>
      <c r="D19" s="237"/>
      <c r="E19" s="184">
        <f>(SUM(B15:G15))</f>
        <v>1319</v>
      </c>
      <c r="F19" s="185"/>
      <c r="G19" s="185"/>
    </row>
    <row r="20" spans="1:7" ht="20" customHeight="1" x14ac:dyDescent="0.2">
      <c r="A20" s="186"/>
      <c r="B20" s="185"/>
      <c r="C20" s="185"/>
      <c r="D20" s="185"/>
      <c r="E20" s="185"/>
      <c r="F20" s="185"/>
      <c r="G20" s="185"/>
    </row>
    <row r="21" spans="1:7" x14ac:dyDescent="0.2">
      <c r="A21" s="18"/>
      <c r="B21" s="245" t="s">
        <v>511</v>
      </c>
      <c r="C21" s="246"/>
      <c r="D21" s="245" t="s">
        <v>512</v>
      </c>
      <c r="E21" s="246"/>
      <c r="F21" s="245" t="s">
        <v>513</v>
      </c>
      <c r="G21" s="246"/>
    </row>
    <row r="22" spans="1:7" ht="49" customHeight="1" x14ac:dyDescent="0.2">
      <c r="A22" s="19"/>
      <c r="B22" s="21" t="s">
        <v>514</v>
      </c>
      <c r="C22" s="21" t="s">
        <v>515</v>
      </c>
      <c r="D22" s="21" t="s">
        <v>514</v>
      </c>
      <c r="E22" s="21" t="s">
        <v>515</v>
      </c>
      <c r="F22" s="21" t="s">
        <v>514</v>
      </c>
      <c r="G22" s="21" t="s">
        <v>515</v>
      </c>
    </row>
    <row r="23" spans="1:7" ht="16" customHeight="1" x14ac:dyDescent="0.2">
      <c r="A23" s="187"/>
      <c r="B23" s="241" t="s">
        <v>527</v>
      </c>
      <c r="C23" s="241"/>
      <c r="D23" s="241"/>
      <c r="E23" s="241"/>
      <c r="F23" s="241"/>
      <c r="G23" s="242"/>
    </row>
    <row r="24" spans="1:7" ht="33" customHeight="1" x14ac:dyDescent="0.2">
      <c r="A24" s="181" t="s">
        <v>528</v>
      </c>
      <c r="B24" s="67">
        <v>0</v>
      </c>
      <c r="C24" s="67">
        <v>0</v>
      </c>
      <c r="D24" s="67">
        <v>0</v>
      </c>
      <c r="E24" s="67">
        <v>0</v>
      </c>
      <c r="F24" s="67"/>
      <c r="G24" s="67"/>
    </row>
    <row r="25" spans="1:7" ht="33" customHeight="1" x14ac:dyDescent="0.2">
      <c r="A25" s="181" t="s">
        <v>529</v>
      </c>
      <c r="B25" s="67">
        <v>0</v>
      </c>
      <c r="C25" s="67">
        <v>0</v>
      </c>
      <c r="D25" s="67">
        <v>0</v>
      </c>
      <c r="E25" s="67">
        <v>0</v>
      </c>
      <c r="F25" s="67"/>
      <c r="G25" s="67"/>
    </row>
    <row r="26" spans="1:7" ht="33" customHeight="1" x14ac:dyDescent="0.2">
      <c r="A26" s="181" t="s">
        <v>530</v>
      </c>
      <c r="B26" s="67">
        <v>0</v>
      </c>
      <c r="C26" s="67">
        <v>0</v>
      </c>
      <c r="D26" s="67">
        <v>0</v>
      </c>
      <c r="E26" s="67">
        <v>0</v>
      </c>
      <c r="F26" s="67"/>
      <c r="G26" s="67"/>
    </row>
    <row r="27" spans="1:7" ht="33" customHeight="1" x14ac:dyDescent="0.2">
      <c r="A27" s="182" t="s">
        <v>531</v>
      </c>
      <c r="B27" s="183">
        <f>SUM(B24:B26)</f>
        <v>0</v>
      </c>
      <c r="C27" s="183">
        <f t="shared" ref="C27:G27" si="2">SUM(C24:C26)</f>
        <v>0</v>
      </c>
      <c r="D27" s="183">
        <f t="shared" si="2"/>
        <v>0</v>
      </c>
      <c r="E27" s="183">
        <f t="shared" si="2"/>
        <v>0</v>
      </c>
      <c r="F27" s="183">
        <f t="shared" si="2"/>
        <v>0</v>
      </c>
      <c r="G27" s="183">
        <f t="shared" si="2"/>
        <v>0</v>
      </c>
    </row>
    <row r="29" spans="1:7" ht="36" customHeight="1" x14ac:dyDescent="0.2">
      <c r="A29" s="237" t="s">
        <v>532</v>
      </c>
      <c r="B29" s="237"/>
      <c r="C29" s="237"/>
      <c r="D29" s="237"/>
      <c r="E29" s="184" cm="1">
        <f t="array" ref="E29">SUM(C24:C25+E24:E25+G24:G25)</f>
        <v>0</v>
      </c>
    </row>
    <row r="30" spans="1:7" ht="36" customHeight="1" x14ac:dyDescent="0.2">
      <c r="A30" s="237" t="s">
        <v>533</v>
      </c>
      <c r="B30" s="237"/>
      <c r="C30" s="237"/>
      <c r="D30" s="237"/>
      <c r="E30" s="184" cm="1">
        <f t="array" ref="E30">SUM(B24:B25+D24:D25+F24:F25)</f>
        <v>0</v>
      </c>
    </row>
    <row r="31" spans="1:7" ht="36" customHeight="1" x14ac:dyDescent="0.2">
      <c r="A31" s="237" t="s">
        <v>534</v>
      </c>
      <c r="B31" s="237"/>
      <c r="C31" s="237"/>
      <c r="D31" s="237"/>
      <c r="E31" s="184">
        <f>SUM(B24:G25)</f>
        <v>0</v>
      </c>
    </row>
    <row r="32" spans="1:7" ht="36" customHeight="1" x14ac:dyDescent="0.2">
      <c r="A32" s="237" t="s">
        <v>535</v>
      </c>
      <c r="B32" s="237"/>
      <c r="C32" s="237"/>
      <c r="D32" s="237"/>
      <c r="E32" s="184">
        <f>SUM(B27:G27)</f>
        <v>0</v>
      </c>
    </row>
    <row r="33" spans="1:7" ht="19" x14ac:dyDescent="0.25">
      <c r="A33" s="6" t="s">
        <v>536</v>
      </c>
    </row>
    <row r="34" spans="1:7" ht="10" customHeight="1" x14ac:dyDescent="0.2"/>
    <row r="35" spans="1:7" ht="31" customHeight="1" x14ac:dyDescent="0.2">
      <c r="A35" s="238" t="s">
        <v>537</v>
      </c>
      <c r="B35" s="238"/>
      <c r="C35" s="238"/>
      <c r="D35" s="238"/>
      <c r="E35" s="238"/>
      <c r="F35" s="238"/>
      <c r="G35" s="238"/>
    </row>
    <row r="36" spans="1:7" ht="7" customHeight="1" x14ac:dyDescent="0.2">
      <c r="A36" s="235"/>
      <c r="B36" s="235"/>
      <c r="C36" s="235"/>
      <c r="D36" s="235"/>
      <c r="E36" s="235"/>
      <c r="F36" s="235"/>
      <c r="G36" s="235"/>
    </row>
    <row r="37" spans="1:7" ht="29" customHeight="1" x14ac:dyDescent="0.2">
      <c r="A37" s="235" t="s">
        <v>538</v>
      </c>
      <c r="B37" s="235"/>
      <c r="C37" s="235"/>
      <c r="D37" s="235"/>
      <c r="E37" s="235"/>
      <c r="F37" s="235"/>
      <c r="G37" s="235"/>
    </row>
    <row r="38" spans="1:7" ht="30" customHeight="1" x14ac:dyDescent="0.2">
      <c r="A38" s="236" t="s">
        <v>539</v>
      </c>
      <c r="B38" s="236"/>
      <c r="C38" s="236"/>
      <c r="D38" s="236"/>
      <c r="E38" s="236"/>
      <c r="F38" s="236"/>
      <c r="G38" s="236"/>
    </row>
    <row r="39" spans="1:7" ht="40" customHeight="1" x14ac:dyDescent="0.2">
      <c r="A39" s="235" t="s">
        <v>540</v>
      </c>
      <c r="B39" s="235"/>
      <c r="C39" s="235"/>
      <c r="D39" s="235"/>
      <c r="E39" s="235"/>
      <c r="F39" s="235"/>
      <c r="G39" s="235"/>
    </row>
    <row r="40" spans="1:7" ht="63" customHeight="1" x14ac:dyDescent="0.2">
      <c r="A40" s="235" t="s">
        <v>541</v>
      </c>
      <c r="B40" s="235"/>
      <c r="C40" s="235"/>
      <c r="D40" s="235"/>
      <c r="E40" s="235"/>
      <c r="F40" s="235"/>
      <c r="G40" s="235"/>
    </row>
    <row r="41" spans="1:7" ht="46" customHeight="1" x14ac:dyDescent="0.2">
      <c r="A41" s="232" t="s">
        <v>542</v>
      </c>
      <c r="B41" s="232"/>
      <c r="C41" s="232"/>
      <c r="D41" s="232"/>
      <c r="E41" s="232"/>
      <c r="F41" s="232"/>
      <c r="G41" s="232"/>
    </row>
    <row r="42" spans="1:7" ht="64" customHeight="1" x14ac:dyDescent="0.2">
      <c r="A42" s="232" t="s">
        <v>543</v>
      </c>
      <c r="B42" s="232"/>
      <c r="C42" s="232"/>
      <c r="D42" s="232"/>
      <c r="E42" s="232"/>
      <c r="F42" s="232"/>
      <c r="G42" s="232"/>
    </row>
    <row r="43" spans="1:7" ht="65" customHeight="1" x14ac:dyDescent="0.2">
      <c r="B43" s="233" t="s">
        <v>544</v>
      </c>
      <c r="C43" s="234"/>
      <c r="D43" s="234" t="s">
        <v>545</v>
      </c>
      <c r="E43" s="234"/>
      <c r="F43" s="234" t="s">
        <v>546</v>
      </c>
      <c r="G43" s="234"/>
    </row>
    <row r="44" spans="1:7" ht="32.25" customHeight="1" x14ac:dyDescent="0.2">
      <c r="A44" s="188" t="s">
        <v>547</v>
      </c>
      <c r="B44" s="189"/>
      <c r="C44" s="64">
        <v>2</v>
      </c>
      <c r="D44" s="189"/>
      <c r="E44" s="67">
        <v>21</v>
      </c>
      <c r="F44" s="16"/>
      <c r="G44" s="67">
        <v>21</v>
      </c>
    </row>
    <row r="45" spans="1:7" ht="32.25" customHeight="1" x14ac:dyDescent="0.2">
      <c r="A45" s="188" t="s">
        <v>548</v>
      </c>
      <c r="B45" s="189"/>
      <c r="C45" s="64">
        <v>79</v>
      </c>
      <c r="D45" s="189"/>
      <c r="E45" s="67">
        <v>303</v>
      </c>
      <c r="F45" s="16"/>
      <c r="G45" s="67">
        <v>307</v>
      </c>
    </row>
    <row r="46" spans="1:7" ht="32.25" customHeight="1" x14ac:dyDescent="0.2">
      <c r="A46" s="188" t="s">
        <v>549</v>
      </c>
      <c r="B46" s="189"/>
      <c r="C46" s="64">
        <v>14</v>
      </c>
      <c r="D46" s="189"/>
      <c r="E46" s="67">
        <v>32</v>
      </c>
      <c r="F46" s="16"/>
      <c r="G46" s="67">
        <v>32</v>
      </c>
    </row>
    <row r="47" spans="1:7" ht="32.25" customHeight="1" x14ac:dyDescent="0.2">
      <c r="A47" s="188" t="s">
        <v>550</v>
      </c>
      <c r="B47" s="189"/>
      <c r="C47" s="64">
        <v>165</v>
      </c>
      <c r="D47" s="189"/>
      <c r="E47" s="67">
        <v>670</v>
      </c>
      <c r="F47" s="16"/>
      <c r="G47" s="67">
        <v>680</v>
      </c>
    </row>
    <row r="48" spans="1:7" ht="32.25" customHeight="1" x14ac:dyDescent="0.2">
      <c r="A48" s="188" t="s">
        <v>551</v>
      </c>
      <c r="B48" s="189"/>
      <c r="C48" s="64">
        <v>1</v>
      </c>
      <c r="D48" s="189"/>
      <c r="E48" s="67">
        <v>3</v>
      </c>
      <c r="F48" s="16"/>
      <c r="G48" s="67">
        <v>3</v>
      </c>
    </row>
    <row r="49" spans="1:7" ht="32.25" customHeight="1" x14ac:dyDescent="0.2">
      <c r="A49" s="188" t="s">
        <v>552</v>
      </c>
      <c r="B49" s="189"/>
      <c r="C49" s="64">
        <v>16</v>
      </c>
      <c r="D49" s="189"/>
      <c r="E49" s="67">
        <v>85</v>
      </c>
      <c r="F49" s="16"/>
      <c r="G49" s="67">
        <v>86</v>
      </c>
    </row>
    <row r="50" spans="1:7" ht="32.25" customHeight="1" x14ac:dyDescent="0.2">
      <c r="A50" s="188" t="s">
        <v>553</v>
      </c>
      <c r="B50" s="189"/>
      <c r="C50" s="64">
        <v>2</v>
      </c>
      <c r="D50" s="189"/>
      <c r="E50" s="67">
        <v>2</v>
      </c>
      <c r="F50" s="16"/>
      <c r="G50" s="67">
        <v>2</v>
      </c>
    </row>
    <row r="51" spans="1:7" ht="32.25" customHeight="1" x14ac:dyDescent="0.2">
      <c r="A51" s="188" t="s">
        <v>554</v>
      </c>
      <c r="B51" s="189"/>
      <c r="C51" s="64">
        <v>32</v>
      </c>
      <c r="D51" s="189"/>
      <c r="E51" s="67">
        <v>107</v>
      </c>
      <c r="F51" s="16"/>
      <c r="G51" s="67">
        <v>107</v>
      </c>
    </row>
    <row r="52" spans="1:7" ht="32.25" customHeight="1" x14ac:dyDescent="0.2">
      <c r="A52" s="188" t="s">
        <v>555</v>
      </c>
      <c r="B52" s="189"/>
      <c r="C52" s="64">
        <v>10</v>
      </c>
      <c r="D52" s="189"/>
      <c r="E52" s="67">
        <v>76</v>
      </c>
      <c r="F52" s="16"/>
      <c r="G52" s="67">
        <v>81</v>
      </c>
    </row>
    <row r="53" spans="1:7" ht="32.25" customHeight="1" x14ac:dyDescent="0.2">
      <c r="A53" s="186" t="s">
        <v>556</v>
      </c>
      <c r="B53" s="189"/>
      <c r="C53" s="190">
        <f>SUM(C44:C52)</f>
        <v>321</v>
      </c>
      <c r="D53" s="189"/>
      <c r="E53" s="169">
        <f>SUM(E44:E52)</f>
        <v>1299</v>
      </c>
      <c r="F53" s="17"/>
      <c r="G53" s="169">
        <f>SUM(G44:G52)</f>
        <v>1319</v>
      </c>
    </row>
    <row r="54" spans="1:7" ht="14" customHeight="1" x14ac:dyDescent="0.2">
      <c r="A54" s="186"/>
      <c r="B54" s="189"/>
      <c r="C54" s="189"/>
      <c r="D54" s="189"/>
      <c r="E54" s="17"/>
      <c r="F54" s="17"/>
      <c r="G54" s="43"/>
    </row>
    <row r="55" spans="1:7" ht="19" x14ac:dyDescent="0.25">
      <c r="A55" s="6" t="s">
        <v>557</v>
      </c>
    </row>
    <row r="56" spans="1:7" ht="23" customHeight="1" x14ac:dyDescent="0.2">
      <c r="A56" s="191" t="s">
        <v>558</v>
      </c>
    </row>
    <row r="57" spans="1:7" ht="12" customHeight="1" x14ac:dyDescent="0.2">
      <c r="A57" s="192"/>
      <c r="B57" s="192"/>
      <c r="C57" s="192"/>
      <c r="D57" s="193"/>
    </row>
    <row r="58" spans="1:7" ht="25" customHeight="1" x14ac:dyDescent="0.2">
      <c r="A58" s="194" t="s">
        <v>559</v>
      </c>
      <c r="B58" s="65">
        <v>0</v>
      </c>
      <c r="C58" s="195"/>
      <c r="D58" s="262" t="s">
        <v>560</v>
      </c>
      <c r="E58" s="262"/>
      <c r="F58" s="64">
        <v>0</v>
      </c>
    </row>
    <row r="59" spans="1:7" ht="25" customHeight="1" x14ac:dyDescent="0.2">
      <c r="A59" s="194"/>
      <c r="B59" s="197"/>
      <c r="C59" s="195"/>
      <c r="D59" s="196"/>
      <c r="E59" s="30"/>
    </row>
    <row r="60" spans="1:7" ht="25" customHeight="1" x14ac:dyDescent="0.2">
      <c r="A60" s="194" t="s">
        <v>561</v>
      </c>
      <c r="B60" s="64">
        <v>321</v>
      </c>
      <c r="C60" s="195"/>
      <c r="D60" s="262" t="s">
        <v>562</v>
      </c>
      <c r="E60" s="262"/>
      <c r="F60" s="68">
        <v>0</v>
      </c>
    </row>
    <row r="61" spans="1:7" ht="25" customHeight="1" x14ac:dyDescent="0.2">
      <c r="A61" s="194"/>
      <c r="B61" s="198"/>
      <c r="C61" s="195"/>
      <c r="D61" s="196"/>
      <c r="E61" s="196"/>
      <c r="F61" s="196"/>
    </row>
    <row r="62" spans="1:7" ht="25" customHeight="1" x14ac:dyDescent="0.2">
      <c r="A62" s="194" t="s">
        <v>563</v>
      </c>
      <c r="B62" s="64">
        <v>0</v>
      </c>
      <c r="C62" s="195"/>
      <c r="D62" s="262" t="s">
        <v>564</v>
      </c>
      <c r="E62" s="262"/>
      <c r="F62" s="68">
        <v>0</v>
      </c>
    </row>
    <row r="63" spans="1:7" ht="25" customHeight="1" x14ac:dyDescent="0.2">
      <c r="A63" s="194"/>
      <c r="B63" s="197"/>
      <c r="C63" s="195"/>
      <c r="D63" s="196"/>
      <c r="E63" s="30"/>
    </row>
    <row r="64" spans="1:7" ht="25" customHeight="1" x14ac:dyDescent="0.2">
      <c r="A64" s="194" t="s">
        <v>565</v>
      </c>
      <c r="B64" s="64">
        <v>0</v>
      </c>
      <c r="C64" s="263" t="s">
        <v>566</v>
      </c>
      <c r="D64" s="262"/>
      <c r="E64" s="262"/>
      <c r="F64" s="64">
        <v>0</v>
      </c>
    </row>
    <row r="65" spans="1:7" ht="25" customHeight="1" x14ac:dyDescent="0.2">
      <c r="A65" s="194"/>
      <c r="B65" s="197"/>
      <c r="C65" s="197"/>
      <c r="D65" s="199"/>
    </row>
    <row r="66" spans="1:7" ht="25" customHeight="1" x14ac:dyDescent="0.2">
      <c r="A66" s="194" t="s">
        <v>567</v>
      </c>
      <c r="B66" s="64">
        <v>0</v>
      </c>
      <c r="C66" s="197"/>
      <c r="D66" s="199"/>
    </row>
    <row r="68" spans="1:7" ht="19" x14ac:dyDescent="0.25">
      <c r="A68" s="6" t="s">
        <v>568</v>
      </c>
    </row>
    <row r="69" spans="1:7" ht="5" customHeight="1" x14ac:dyDescent="0.2">
      <c r="A69" s="1"/>
    </row>
    <row r="70" spans="1:7" ht="16" customHeight="1" x14ac:dyDescent="0.2">
      <c r="A70" s="249" t="s">
        <v>569</v>
      </c>
      <c r="B70" s="249"/>
      <c r="C70" s="249"/>
      <c r="D70" s="249"/>
      <c r="E70" s="249"/>
      <c r="F70" s="249"/>
      <c r="G70" s="249"/>
    </row>
    <row r="71" spans="1:7" ht="7" customHeight="1" x14ac:dyDescent="0.2">
      <c r="A71" s="25"/>
    </row>
    <row r="72" spans="1:7" ht="37" customHeight="1" x14ac:dyDescent="0.2">
      <c r="A72" s="250" t="s">
        <v>570</v>
      </c>
      <c r="B72" s="250"/>
      <c r="C72" s="250"/>
      <c r="D72" s="250"/>
      <c r="E72" s="250"/>
      <c r="F72" s="250"/>
      <c r="G72" s="250"/>
    </row>
    <row r="73" spans="1:7" ht="7" customHeight="1" x14ac:dyDescent="0.2">
      <c r="A73" s="200"/>
    </row>
    <row r="74" spans="1:7" ht="37" customHeight="1" x14ac:dyDescent="0.2">
      <c r="A74" s="251" t="s">
        <v>571</v>
      </c>
      <c r="B74" s="251"/>
      <c r="C74" s="251"/>
      <c r="D74" s="251"/>
      <c r="E74" s="251"/>
      <c r="F74" s="251"/>
      <c r="G74" s="251"/>
    </row>
    <row r="75" spans="1:7" ht="115" customHeight="1" x14ac:dyDescent="0.2">
      <c r="A75" s="249" t="s">
        <v>572</v>
      </c>
      <c r="B75" s="249"/>
      <c r="C75" s="249"/>
      <c r="D75" s="249"/>
      <c r="E75" s="249"/>
      <c r="F75" s="249"/>
      <c r="G75" s="249"/>
    </row>
    <row r="76" spans="1:7" s="13" customFormat="1" ht="14" customHeight="1" x14ac:dyDescent="0.2">
      <c r="A76" s="248"/>
      <c r="B76" s="248"/>
      <c r="C76" s="248"/>
      <c r="D76" s="248"/>
      <c r="E76" s="248"/>
      <c r="F76" s="248"/>
      <c r="G76" s="248"/>
    </row>
    <row r="77" spans="1:7" x14ac:dyDescent="0.2">
      <c r="A77" s="252" t="s">
        <v>573</v>
      </c>
      <c r="B77" s="252"/>
      <c r="C77" s="252"/>
      <c r="D77" s="255" t="s">
        <v>574</v>
      </c>
      <c r="E77" s="255"/>
      <c r="F77" s="255"/>
      <c r="G77" s="255"/>
    </row>
    <row r="78" spans="1:7" ht="132" customHeight="1" x14ac:dyDescent="0.2">
      <c r="A78" s="253"/>
      <c r="B78" s="253"/>
      <c r="C78" s="253"/>
      <c r="D78" s="21" t="s">
        <v>575</v>
      </c>
      <c r="E78" s="21" t="s">
        <v>576</v>
      </c>
      <c r="F78" s="21" t="s">
        <v>577</v>
      </c>
      <c r="G78" s="26" t="s">
        <v>556</v>
      </c>
    </row>
    <row r="79" spans="1:7" ht="60" customHeight="1" x14ac:dyDescent="0.2">
      <c r="A79" s="256" t="s">
        <v>578</v>
      </c>
      <c r="B79" s="256"/>
      <c r="C79" s="256"/>
      <c r="D79" s="67">
        <v>60</v>
      </c>
      <c r="E79" s="67">
        <v>150</v>
      </c>
      <c r="F79" s="67">
        <v>143</v>
      </c>
      <c r="G79" s="201">
        <f>SUM(D79:F79)</f>
        <v>353</v>
      </c>
    </row>
    <row r="80" spans="1:7" ht="138" customHeight="1" x14ac:dyDescent="0.2">
      <c r="A80" s="254" t="s">
        <v>579</v>
      </c>
      <c r="B80" s="254"/>
      <c r="C80" s="254"/>
      <c r="D80" s="67">
        <v>0</v>
      </c>
      <c r="E80" s="67">
        <v>0</v>
      </c>
      <c r="F80" s="67">
        <v>0</v>
      </c>
      <c r="G80" s="201">
        <f t="shared" ref="G80:G82" si="3">SUM(D80:F80)</f>
        <v>0</v>
      </c>
    </row>
    <row r="81" spans="1:7" ht="64" customHeight="1" x14ac:dyDescent="0.2">
      <c r="A81" s="256" t="s">
        <v>580</v>
      </c>
      <c r="B81" s="256"/>
      <c r="C81" s="256"/>
      <c r="D81" s="201">
        <f>D79-D80</f>
        <v>60</v>
      </c>
      <c r="E81" s="201">
        <f t="shared" ref="E81:F81" si="4">E79-E80</f>
        <v>150</v>
      </c>
      <c r="F81" s="201">
        <f t="shared" si="4"/>
        <v>143</v>
      </c>
      <c r="G81" s="201">
        <f t="shared" si="3"/>
        <v>353</v>
      </c>
    </row>
    <row r="82" spans="1:7" ht="64" customHeight="1" x14ac:dyDescent="0.2">
      <c r="A82" s="256" t="s">
        <v>581</v>
      </c>
      <c r="B82" s="256"/>
      <c r="C82" s="256"/>
      <c r="D82" s="67">
        <v>36</v>
      </c>
      <c r="E82" s="67">
        <v>107</v>
      </c>
      <c r="F82" s="67">
        <v>97</v>
      </c>
      <c r="G82" s="201">
        <f t="shared" si="3"/>
        <v>240</v>
      </c>
    </row>
    <row r="83" spans="1:7" ht="64" customHeight="1" x14ac:dyDescent="0.2">
      <c r="A83" s="256" t="s">
        <v>582</v>
      </c>
      <c r="B83" s="256"/>
      <c r="C83" s="256"/>
      <c r="D83" s="67">
        <v>0</v>
      </c>
      <c r="E83" s="67">
        <v>3</v>
      </c>
      <c r="F83" s="67">
        <v>3</v>
      </c>
      <c r="G83" s="201">
        <f>SUM(D83:F83)</f>
        <v>6</v>
      </c>
    </row>
    <row r="84" spans="1:7" ht="64" customHeight="1" x14ac:dyDescent="0.2">
      <c r="A84" s="256" t="s">
        <v>583</v>
      </c>
      <c r="B84" s="256"/>
      <c r="C84" s="256"/>
      <c r="D84" s="67">
        <v>0</v>
      </c>
      <c r="E84" s="67">
        <v>0</v>
      </c>
      <c r="F84" s="67">
        <v>0</v>
      </c>
      <c r="G84" s="201">
        <f>SUM(D84:F84)</f>
        <v>0</v>
      </c>
    </row>
    <row r="85" spans="1:7" ht="36" customHeight="1" x14ac:dyDescent="0.2">
      <c r="A85" s="257" t="s">
        <v>584</v>
      </c>
      <c r="B85" s="257"/>
      <c r="C85" s="257"/>
      <c r="D85" s="201">
        <f>SUM(D82:D84)</f>
        <v>36</v>
      </c>
      <c r="E85" s="201">
        <f t="shared" ref="E85:G85" si="5">SUM(E82:E84)</f>
        <v>110</v>
      </c>
      <c r="F85" s="201">
        <f t="shared" si="5"/>
        <v>100</v>
      </c>
      <c r="G85" s="201">
        <f t="shared" si="5"/>
        <v>246</v>
      </c>
    </row>
    <row r="86" spans="1:7" ht="57.5" customHeight="1" x14ac:dyDescent="0.2">
      <c r="A86" s="257" t="s">
        <v>585</v>
      </c>
      <c r="B86" s="257"/>
      <c r="C86" s="257"/>
      <c r="D86" s="204">
        <f>D85/D81</f>
        <v>0.6</v>
      </c>
      <c r="E86" s="204">
        <f>E85/E81</f>
        <v>0.73333333333333328</v>
      </c>
      <c r="F86" s="204">
        <f>F85/F81</f>
        <v>0.69930069930069927</v>
      </c>
      <c r="G86" s="204">
        <f>G85/G81</f>
        <v>0.69688385269121811</v>
      </c>
    </row>
    <row r="87" spans="1:7" ht="13" customHeight="1" x14ac:dyDescent="0.2">
      <c r="A87" s="202"/>
      <c r="B87" s="202"/>
      <c r="C87" s="202"/>
      <c r="D87" s="69"/>
      <c r="E87" s="69"/>
      <c r="F87" s="69"/>
      <c r="G87" s="69"/>
    </row>
    <row r="88" spans="1:7" ht="16" customHeight="1" x14ac:dyDescent="0.2">
      <c r="A88" s="252" t="s">
        <v>573</v>
      </c>
      <c r="B88" s="252"/>
      <c r="C88" s="252"/>
      <c r="D88" s="255" t="s">
        <v>586</v>
      </c>
      <c r="E88" s="255"/>
      <c r="F88" s="255"/>
      <c r="G88" s="255"/>
    </row>
    <row r="89" spans="1:7" ht="126" customHeight="1" x14ac:dyDescent="0.2">
      <c r="A89" s="253"/>
      <c r="B89" s="253"/>
      <c r="C89" s="253"/>
      <c r="D89" s="21" t="s">
        <v>575</v>
      </c>
      <c r="E89" s="21" t="s">
        <v>576</v>
      </c>
      <c r="F89" s="21" t="s">
        <v>577</v>
      </c>
      <c r="G89" s="26" t="s">
        <v>556</v>
      </c>
    </row>
    <row r="90" spans="1:7" ht="49" customHeight="1" x14ac:dyDescent="0.2">
      <c r="A90" s="254" t="s">
        <v>587</v>
      </c>
      <c r="B90" s="254"/>
      <c r="C90" s="254"/>
      <c r="D90" s="67">
        <v>76</v>
      </c>
      <c r="E90" s="67">
        <v>105</v>
      </c>
      <c r="F90" s="67">
        <v>167</v>
      </c>
      <c r="G90" s="201">
        <f>SUM(D90:F90)</f>
        <v>348</v>
      </c>
    </row>
    <row r="91" spans="1:7" ht="81" customHeight="1" x14ac:dyDescent="0.2">
      <c r="A91" s="254" t="s">
        <v>588</v>
      </c>
      <c r="B91" s="254"/>
      <c r="C91" s="254"/>
      <c r="D91" s="67">
        <v>0</v>
      </c>
      <c r="E91" s="67">
        <v>0</v>
      </c>
      <c r="F91" s="67">
        <v>0</v>
      </c>
      <c r="G91" s="201">
        <f t="shared" ref="G91:G93" si="6">SUM(D91:F91)</f>
        <v>0</v>
      </c>
    </row>
    <row r="92" spans="1:7" ht="27" customHeight="1" x14ac:dyDescent="0.2">
      <c r="A92" s="254" t="s">
        <v>589</v>
      </c>
      <c r="B92" s="254"/>
      <c r="C92" s="254"/>
      <c r="D92" s="201">
        <f>D90-D91</f>
        <v>76</v>
      </c>
      <c r="E92" s="201">
        <f t="shared" ref="E92:F92" si="7">E90-E91</f>
        <v>105</v>
      </c>
      <c r="F92" s="201">
        <f t="shared" si="7"/>
        <v>167</v>
      </c>
      <c r="G92" s="201">
        <f t="shared" si="6"/>
        <v>348</v>
      </c>
    </row>
    <row r="93" spans="1:7" ht="44" customHeight="1" x14ac:dyDescent="0.2">
      <c r="A93" s="254" t="s">
        <v>590</v>
      </c>
      <c r="B93" s="254"/>
      <c r="C93" s="254"/>
      <c r="D93" s="67">
        <v>47</v>
      </c>
      <c r="E93" s="67">
        <v>72</v>
      </c>
      <c r="F93" s="67">
        <v>125</v>
      </c>
      <c r="G93" s="201">
        <f t="shared" si="6"/>
        <v>244</v>
      </c>
    </row>
    <row r="94" spans="1:7" ht="55" customHeight="1" x14ac:dyDescent="0.2">
      <c r="A94" s="254" t="s">
        <v>591</v>
      </c>
      <c r="B94" s="254"/>
      <c r="C94" s="254"/>
      <c r="D94" s="67">
        <v>4</v>
      </c>
      <c r="E94" s="67">
        <v>3</v>
      </c>
      <c r="F94" s="67">
        <v>2</v>
      </c>
      <c r="G94" s="201">
        <f>SUM(D94:F94)</f>
        <v>9</v>
      </c>
    </row>
    <row r="95" spans="1:7" ht="55" customHeight="1" x14ac:dyDescent="0.2">
      <c r="A95" s="254" t="s">
        <v>592</v>
      </c>
      <c r="B95" s="254"/>
      <c r="C95" s="254"/>
      <c r="D95" s="67">
        <v>1</v>
      </c>
      <c r="E95" s="67">
        <v>2</v>
      </c>
      <c r="F95" s="67">
        <v>0</v>
      </c>
      <c r="G95" s="201">
        <f>SUM(D95:F95)</f>
        <v>3</v>
      </c>
    </row>
    <row r="96" spans="1:7" ht="37" customHeight="1" x14ac:dyDescent="0.2">
      <c r="A96" s="266" t="s">
        <v>584</v>
      </c>
      <c r="B96" s="266"/>
      <c r="C96" s="266"/>
      <c r="D96" s="201">
        <f>SUM(D93:D95)</f>
        <v>52</v>
      </c>
      <c r="E96" s="201">
        <f>SUM(E93:E95)</f>
        <v>77</v>
      </c>
      <c r="F96" s="201">
        <f>SUM(F93:F95)</f>
        <v>127</v>
      </c>
      <c r="G96" s="201">
        <f t="shared" ref="G96" si="8">SUM(G93:G95)</f>
        <v>256</v>
      </c>
    </row>
    <row r="97" spans="1:7" ht="39" customHeight="1" x14ac:dyDescent="0.2">
      <c r="A97" s="266" t="s">
        <v>593</v>
      </c>
      <c r="B97" s="266"/>
      <c r="C97" s="266"/>
      <c r="D97" s="204">
        <f>D96/D92</f>
        <v>0.68421052631578949</v>
      </c>
      <c r="E97" s="204">
        <f>E96/E92</f>
        <v>0.73333333333333328</v>
      </c>
      <c r="F97" s="204">
        <f>F96/F92</f>
        <v>0.76047904191616766</v>
      </c>
      <c r="G97" s="204">
        <f>G96/G92</f>
        <v>0.73563218390804597</v>
      </c>
    </row>
    <row r="98" spans="1:7" ht="6" customHeight="1" x14ac:dyDescent="0.2">
      <c r="A98" s="202"/>
      <c r="B98" s="202"/>
      <c r="C98" s="202"/>
      <c r="D98" s="69"/>
      <c r="E98" s="69"/>
      <c r="F98" s="69"/>
      <c r="G98" s="69"/>
    </row>
    <row r="99" spans="1:7" x14ac:dyDescent="0.2">
      <c r="A99" s="265" t="s">
        <v>594</v>
      </c>
      <c r="B99" s="265"/>
      <c r="C99" s="265"/>
      <c r="D99" s="265"/>
      <c r="E99" s="265"/>
      <c r="F99" s="69"/>
      <c r="G99" s="69"/>
    </row>
    <row r="100" spans="1:7" ht="8" customHeight="1" x14ac:dyDescent="0.2"/>
    <row r="101" spans="1:7" ht="37" customHeight="1" x14ac:dyDescent="0.2">
      <c r="A101" s="264" t="s">
        <v>595</v>
      </c>
      <c r="B101" s="264"/>
      <c r="C101" s="264"/>
      <c r="D101" s="203" t="s">
        <v>0</v>
      </c>
      <c r="E101" s="203" t="s">
        <v>1</v>
      </c>
    </row>
    <row r="102" spans="1:7" ht="41.75" customHeight="1" x14ac:dyDescent="0.2">
      <c r="A102" s="258" t="s">
        <v>596</v>
      </c>
      <c r="B102" s="260"/>
      <c r="C102" s="261"/>
      <c r="D102" s="68"/>
      <c r="E102" s="68"/>
    </row>
    <row r="103" spans="1:7" ht="84" customHeight="1" x14ac:dyDescent="0.2">
      <c r="A103" s="260" t="s">
        <v>1370</v>
      </c>
      <c r="B103" s="260"/>
      <c r="C103" s="261"/>
      <c r="D103" s="68"/>
      <c r="E103" s="68"/>
    </row>
    <row r="104" spans="1:7" ht="41.75" customHeight="1" x14ac:dyDescent="0.2">
      <c r="A104" s="260" t="s">
        <v>597</v>
      </c>
      <c r="B104" s="260"/>
      <c r="C104" s="261"/>
      <c r="D104" s="205">
        <f>D102-D103</f>
        <v>0</v>
      </c>
      <c r="E104" s="205">
        <f>E102-E103</f>
        <v>0</v>
      </c>
    </row>
    <row r="105" spans="1:7" ht="41.75" customHeight="1" x14ac:dyDescent="0.2">
      <c r="A105" s="260" t="s">
        <v>598</v>
      </c>
      <c r="B105" s="260"/>
      <c r="C105" s="261"/>
      <c r="D105" s="68"/>
      <c r="E105" s="68"/>
    </row>
    <row r="106" spans="1:7" ht="41.75" customHeight="1" x14ac:dyDescent="0.2">
      <c r="A106" s="258" t="s">
        <v>599</v>
      </c>
      <c r="B106" s="258"/>
      <c r="C106" s="259"/>
      <c r="D106" s="68"/>
      <c r="E106" s="68"/>
    </row>
    <row r="107" spans="1:7" ht="41.75" customHeight="1" x14ac:dyDescent="0.2">
      <c r="A107" s="258" t="s">
        <v>600</v>
      </c>
      <c r="B107" s="258"/>
      <c r="C107" s="259"/>
      <c r="D107" s="68"/>
      <c r="E107" s="68"/>
    </row>
    <row r="108" spans="1:7" ht="41.75" customHeight="1" x14ac:dyDescent="0.2">
      <c r="A108" s="258" t="s">
        <v>601</v>
      </c>
      <c r="B108" s="258"/>
      <c r="C108" s="259"/>
      <c r="D108" s="68"/>
      <c r="E108" s="68"/>
    </row>
    <row r="109" spans="1:7" ht="41.75" customHeight="1" x14ac:dyDescent="0.2">
      <c r="A109" s="258" t="s">
        <v>602</v>
      </c>
      <c r="B109" s="258"/>
      <c r="C109" s="259"/>
      <c r="D109" s="68"/>
      <c r="E109" s="68"/>
    </row>
    <row r="110" spans="1:7" ht="41.75" customHeight="1" x14ac:dyDescent="0.2">
      <c r="A110" s="258" t="s">
        <v>603</v>
      </c>
      <c r="B110" s="258"/>
      <c r="C110" s="259"/>
      <c r="D110" s="68"/>
      <c r="E110" s="68"/>
    </row>
    <row r="111" spans="1:7" ht="41.75" customHeight="1" x14ac:dyDescent="0.2">
      <c r="A111" s="258" t="s">
        <v>604</v>
      </c>
      <c r="B111" s="258"/>
      <c r="C111" s="259"/>
      <c r="D111" s="68"/>
      <c r="E111" s="68"/>
    </row>
    <row r="113" spans="1:7" ht="19" x14ac:dyDescent="0.25">
      <c r="A113" s="6" t="s">
        <v>605</v>
      </c>
    </row>
    <row r="115" spans="1:7" ht="16" customHeight="1" x14ac:dyDescent="0.2">
      <c r="A115" s="229" t="s">
        <v>606</v>
      </c>
      <c r="B115" s="229"/>
      <c r="C115" s="229"/>
      <c r="D115" s="229"/>
      <c r="E115" s="229"/>
      <c r="F115" s="229"/>
      <c r="G115" s="229"/>
    </row>
    <row r="116" spans="1:7" x14ac:dyDescent="0.2">
      <c r="A116" s="229"/>
      <c r="B116" s="229"/>
      <c r="C116" s="229"/>
      <c r="D116" s="229"/>
      <c r="E116" s="229"/>
      <c r="F116" s="229"/>
      <c r="G116" s="229"/>
    </row>
    <row r="117" spans="1:7" x14ac:dyDescent="0.2">
      <c r="A117" s="229"/>
      <c r="B117" s="229"/>
      <c r="C117" s="229"/>
      <c r="D117" s="229"/>
      <c r="E117" s="229"/>
      <c r="F117" s="229"/>
      <c r="G117" s="229"/>
    </row>
    <row r="118" spans="1:7" x14ac:dyDescent="0.2">
      <c r="A118" s="229"/>
      <c r="B118" s="229"/>
      <c r="C118" s="229"/>
      <c r="D118" s="229"/>
      <c r="E118" s="229"/>
      <c r="F118" s="229"/>
      <c r="G118" s="229"/>
    </row>
    <row r="119" spans="1:7" x14ac:dyDescent="0.2">
      <c r="A119" s="229"/>
      <c r="B119" s="229"/>
      <c r="C119" s="229"/>
      <c r="D119" s="229"/>
      <c r="E119" s="229"/>
      <c r="F119" s="229"/>
      <c r="G119" s="229"/>
    </row>
    <row r="120" spans="1:7" x14ac:dyDescent="0.2">
      <c r="A120" s="229"/>
      <c r="B120" s="229"/>
      <c r="C120" s="229"/>
      <c r="D120" s="229"/>
      <c r="E120" s="229"/>
      <c r="F120" s="229"/>
      <c r="G120" s="229"/>
    </row>
    <row r="121" spans="1:7" x14ac:dyDescent="0.2">
      <c r="A121" s="229"/>
      <c r="B121" s="229"/>
      <c r="C121" s="229"/>
      <c r="D121" s="229"/>
      <c r="E121" s="229"/>
      <c r="F121" s="229"/>
      <c r="G121" s="229"/>
    </row>
    <row r="122" spans="1:7" x14ac:dyDescent="0.2">
      <c r="A122" s="229"/>
      <c r="B122" s="229"/>
      <c r="C122" s="229"/>
      <c r="D122" s="229"/>
      <c r="E122" s="229"/>
      <c r="F122" s="229"/>
      <c r="G122" s="229"/>
    </row>
    <row r="123" spans="1:7" x14ac:dyDescent="0.2">
      <c r="A123" s="229"/>
      <c r="B123" s="229"/>
      <c r="C123" s="229"/>
      <c r="D123" s="229"/>
      <c r="E123" s="229"/>
      <c r="F123" s="229"/>
      <c r="G123" s="229"/>
    </row>
    <row r="124" spans="1:7" x14ac:dyDescent="0.2">
      <c r="A124" s="229"/>
      <c r="B124" s="229"/>
      <c r="C124" s="229"/>
      <c r="D124" s="229"/>
      <c r="E124" s="229"/>
      <c r="F124" s="229"/>
      <c r="G124" s="229"/>
    </row>
    <row r="125" spans="1:7" x14ac:dyDescent="0.2">
      <c r="A125" s="229"/>
      <c r="B125" s="229"/>
      <c r="C125" s="229"/>
      <c r="D125" s="229"/>
      <c r="E125" s="229"/>
      <c r="F125" s="229"/>
      <c r="G125" s="229"/>
    </row>
    <row r="126" spans="1:7" x14ac:dyDescent="0.2">
      <c r="A126" s="229"/>
      <c r="B126" s="229"/>
      <c r="C126" s="229"/>
      <c r="D126" s="229"/>
      <c r="E126" s="229"/>
      <c r="F126" s="229"/>
      <c r="G126" s="229"/>
    </row>
    <row r="127" spans="1:7" x14ac:dyDescent="0.2">
      <c r="A127" s="229"/>
      <c r="B127" s="229"/>
      <c r="C127" s="229"/>
      <c r="D127" s="229"/>
      <c r="E127" s="229"/>
      <c r="F127" s="229"/>
      <c r="G127" s="229"/>
    </row>
    <row r="128" spans="1:7" x14ac:dyDescent="0.2">
      <c r="A128" s="229"/>
      <c r="B128" s="229"/>
      <c r="C128" s="229"/>
      <c r="D128" s="229"/>
      <c r="E128" s="229"/>
      <c r="F128" s="229"/>
      <c r="G128" s="229"/>
    </row>
    <row r="129" spans="1:7" x14ac:dyDescent="0.2">
      <c r="A129" s="229"/>
      <c r="B129" s="229"/>
      <c r="C129" s="229"/>
      <c r="D129" s="229"/>
      <c r="E129" s="229"/>
      <c r="F129" s="229"/>
      <c r="G129" s="229"/>
    </row>
    <row r="130" spans="1:7" x14ac:dyDescent="0.2">
      <c r="A130" s="229"/>
      <c r="B130" s="229"/>
      <c r="C130" s="229"/>
      <c r="D130" s="229"/>
      <c r="E130" s="229"/>
      <c r="F130" s="229"/>
      <c r="G130" s="229"/>
    </row>
    <row r="131" spans="1:7" x14ac:dyDescent="0.2">
      <c r="A131" s="229"/>
      <c r="B131" s="229"/>
      <c r="C131" s="229"/>
      <c r="D131" s="229"/>
      <c r="E131" s="229"/>
      <c r="F131" s="229"/>
      <c r="G131" s="229"/>
    </row>
    <row r="132" spans="1:7" x14ac:dyDescent="0.2">
      <c r="A132" s="229"/>
      <c r="B132" s="229"/>
      <c r="C132" s="229"/>
      <c r="D132" s="229"/>
      <c r="E132" s="229"/>
      <c r="F132" s="229"/>
      <c r="G132" s="229"/>
    </row>
    <row r="133" spans="1:7" x14ac:dyDescent="0.2">
      <c r="A133" s="229"/>
      <c r="B133" s="229"/>
      <c r="C133" s="229"/>
      <c r="D133" s="229"/>
      <c r="E133" s="229"/>
      <c r="F133" s="229"/>
      <c r="G133" s="229"/>
    </row>
    <row r="134" spans="1:7" x14ac:dyDescent="0.2">
      <c r="A134" s="229"/>
      <c r="B134" s="229"/>
      <c r="C134" s="229"/>
      <c r="D134" s="229"/>
      <c r="E134" s="229"/>
      <c r="F134" s="229"/>
      <c r="G134" s="229"/>
    </row>
    <row r="135" spans="1:7" x14ac:dyDescent="0.2">
      <c r="A135" s="229"/>
      <c r="B135" s="229"/>
      <c r="C135" s="229"/>
      <c r="D135" s="229"/>
      <c r="E135" s="229"/>
      <c r="F135" s="229"/>
      <c r="G135" s="229"/>
    </row>
    <row r="136" spans="1:7" x14ac:dyDescent="0.2">
      <c r="A136" s="229"/>
      <c r="B136" s="229"/>
      <c r="C136" s="229"/>
      <c r="D136" s="229"/>
      <c r="E136" s="229"/>
      <c r="F136" s="229"/>
      <c r="G136" s="229"/>
    </row>
    <row r="137" spans="1:7" x14ac:dyDescent="0.2">
      <c r="A137" s="229"/>
      <c r="B137" s="229"/>
      <c r="C137" s="229"/>
      <c r="D137" s="229"/>
      <c r="E137" s="229"/>
      <c r="F137" s="229"/>
      <c r="G137" s="229"/>
    </row>
    <row r="138" spans="1:7" x14ac:dyDescent="0.2">
      <c r="A138" s="229"/>
      <c r="B138" s="229"/>
      <c r="C138" s="229"/>
      <c r="D138" s="229"/>
      <c r="E138" s="229"/>
      <c r="F138" s="229"/>
      <c r="G138" s="229"/>
    </row>
    <row r="139" spans="1:7" x14ac:dyDescent="0.2">
      <c r="A139" s="229"/>
      <c r="B139" s="229"/>
      <c r="C139" s="229"/>
      <c r="D139" s="229"/>
      <c r="E139" s="229"/>
      <c r="F139" s="229"/>
      <c r="G139" s="229"/>
    </row>
    <row r="140" spans="1:7" x14ac:dyDescent="0.2">
      <c r="A140" s="229"/>
      <c r="B140" s="229"/>
      <c r="C140" s="229"/>
      <c r="D140" s="229"/>
      <c r="E140" s="229"/>
      <c r="F140" s="229"/>
      <c r="G140" s="229"/>
    </row>
    <row r="142" spans="1:7" x14ac:dyDescent="0.2">
      <c r="A142" s="22" t="s">
        <v>607</v>
      </c>
      <c r="B142" s="73">
        <v>0.86199999999999999</v>
      </c>
    </row>
    <row r="145" spans="1:7" ht="19" x14ac:dyDescent="0.25">
      <c r="A145" s="228" t="s">
        <v>608</v>
      </c>
      <c r="B145" s="228"/>
      <c r="C145" s="228"/>
      <c r="D145" s="228"/>
      <c r="E145" s="228"/>
      <c r="F145" s="228"/>
      <c r="G145" s="228"/>
    </row>
  </sheetData>
  <sheetProtection formatColumns="0" formatRows="0" selectLockedCells="1"/>
  <mergeCells count="73">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 ref="A115:G140"/>
    <mergeCell ref="A145:G145"/>
    <mergeCell ref="A108:C108"/>
    <mergeCell ref="A109:C109"/>
    <mergeCell ref="A110:C110"/>
    <mergeCell ref="A111:C111"/>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76:G76"/>
    <mergeCell ref="A70:G70"/>
    <mergeCell ref="A72:G72"/>
    <mergeCell ref="A74:G74"/>
    <mergeCell ref="A75:G7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29:D29"/>
    <mergeCell ref="A30:D30"/>
    <mergeCell ref="A31:D31"/>
    <mergeCell ref="A32:D32"/>
    <mergeCell ref="A35:G35"/>
    <mergeCell ref="A37:G37"/>
    <mergeCell ref="A38:G38"/>
    <mergeCell ref="A39:G39"/>
    <mergeCell ref="A40:G40"/>
    <mergeCell ref="A36:G36"/>
    <mergeCell ref="A42:G42"/>
    <mergeCell ref="B43:C43"/>
    <mergeCell ref="D43:E43"/>
    <mergeCell ref="F43:G43"/>
    <mergeCell ref="A41:G41"/>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orientation="landscape" horizontalDpi="0" verticalDpi="0"/>
  <headerFooter>
    <oddHeader xml:space="preserve">&amp;C </oddHeader>
    <oddFooter xml:space="preserve">&amp;C 
</oddFooter>
  </headerFooter>
  <rowBreaks count="3" manualBreakCount="3">
    <brk id="67" max="16383" man="1"/>
    <brk id="87" max="16383" man="1"/>
    <brk id="9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dimension ref="A1:P365"/>
  <sheetViews>
    <sheetView showGridLines="0" showRowColHeaders="0" showRuler="0" view="pageLayout" topLeftCell="A156" zoomScale="110" zoomScaleNormal="100" zoomScalePageLayoutView="110" workbookViewId="0">
      <selection activeCell="A164" sqref="A164"/>
    </sheetView>
  </sheetViews>
  <sheetFormatPr baseColWidth="10" defaultColWidth="11" defaultRowHeight="16" x14ac:dyDescent="0.2"/>
  <cols>
    <col min="1" max="1" width="61.5" customWidth="1"/>
    <col min="2" max="5" width="13" customWidth="1"/>
    <col min="6" max="14" width="10.83203125" customWidth="1"/>
  </cols>
  <sheetData>
    <row r="1" spans="1:16" ht="19" x14ac:dyDescent="0.25">
      <c r="A1" s="226" t="s">
        <v>609</v>
      </c>
      <c r="B1" s="226"/>
      <c r="C1" s="226"/>
      <c r="D1" s="226"/>
      <c r="E1" s="226"/>
      <c r="O1" s="8"/>
      <c r="P1" s="8"/>
    </row>
    <row r="2" spans="1:16" ht="19" x14ac:dyDescent="0.25">
      <c r="A2" s="5" t="s">
        <v>610</v>
      </c>
      <c r="O2" s="8"/>
      <c r="P2" s="8"/>
    </row>
    <row r="3" spans="1:16" ht="275" customHeight="1" x14ac:dyDescent="0.2">
      <c r="A3" s="249" t="s">
        <v>611</v>
      </c>
      <c r="B3" s="249"/>
      <c r="C3" s="249"/>
      <c r="D3" s="249"/>
      <c r="E3" s="249"/>
      <c r="O3" s="8"/>
      <c r="P3" s="8"/>
    </row>
    <row r="4" spans="1:16" x14ac:dyDescent="0.2">
      <c r="A4" s="78"/>
      <c r="B4" s="2"/>
      <c r="C4" s="16"/>
      <c r="D4" s="16"/>
      <c r="O4" s="8"/>
      <c r="P4" s="8"/>
    </row>
    <row r="5" spans="1:16" ht="34" customHeight="1" x14ac:dyDescent="0.2">
      <c r="A5" s="28"/>
      <c r="B5" s="79" t="s">
        <v>511</v>
      </c>
      <c r="C5" s="24" t="s">
        <v>512</v>
      </c>
      <c r="D5" s="24" t="s">
        <v>513</v>
      </c>
      <c r="O5" s="8"/>
      <c r="P5" s="8"/>
    </row>
    <row r="6" spans="1:16" x14ac:dyDescent="0.2">
      <c r="A6" s="80" t="s">
        <v>612</v>
      </c>
      <c r="B6" s="67">
        <v>856</v>
      </c>
      <c r="C6" s="67">
        <v>1388</v>
      </c>
      <c r="D6" s="67">
        <v>0</v>
      </c>
      <c r="O6" s="8"/>
      <c r="P6" s="8"/>
    </row>
    <row r="7" spans="1:16" x14ac:dyDescent="0.2">
      <c r="A7" s="80"/>
      <c r="B7" s="81"/>
      <c r="C7" s="17"/>
      <c r="D7" s="17"/>
      <c r="O7" s="8"/>
      <c r="P7" s="8"/>
    </row>
    <row r="8" spans="1:16" x14ac:dyDescent="0.2">
      <c r="A8" s="80" t="s">
        <v>613</v>
      </c>
      <c r="B8" s="67">
        <v>656</v>
      </c>
      <c r="C8" s="67">
        <v>1136</v>
      </c>
      <c r="D8" s="67">
        <v>0</v>
      </c>
      <c r="O8" s="8"/>
      <c r="P8" s="8"/>
    </row>
    <row r="9" spans="1:16" x14ac:dyDescent="0.2">
      <c r="A9" s="80"/>
      <c r="B9" s="81"/>
      <c r="C9" s="17"/>
      <c r="D9" s="17"/>
      <c r="O9" s="8"/>
      <c r="P9" s="8"/>
    </row>
    <row r="10" spans="1:16" x14ac:dyDescent="0.2">
      <c r="A10" s="80" t="s">
        <v>614</v>
      </c>
      <c r="B10" s="67">
        <v>140</v>
      </c>
      <c r="C10" s="67">
        <v>180</v>
      </c>
      <c r="D10" s="67">
        <v>0</v>
      </c>
      <c r="O10" s="8"/>
      <c r="P10" s="8"/>
    </row>
    <row r="11" spans="1:16" x14ac:dyDescent="0.2">
      <c r="A11" s="80"/>
      <c r="B11" s="81"/>
      <c r="C11" s="17"/>
      <c r="D11" s="17"/>
      <c r="O11" s="8"/>
      <c r="P11" s="8"/>
    </row>
    <row r="12" spans="1:16" x14ac:dyDescent="0.2">
      <c r="A12" s="82" t="s">
        <v>615</v>
      </c>
      <c r="B12" s="67">
        <v>140</v>
      </c>
      <c r="C12" s="67">
        <v>180</v>
      </c>
      <c r="D12" s="67">
        <v>0</v>
      </c>
      <c r="O12" s="8"/>
      <c r="P12" s="8"/>
    </row>
    <row r="13" spans="1:16" x14ac:dyDescent="0.2">
      <c r="A13" s="80"/>
      <c r="B13" s="81"/>
      <c r="C13" s="17"/>
      <c r="D13" s="17"/>
      <c r="O13" s="8"/>
      <c r="P13" s="8"/>
    </row>
    <row r="14" spans="1:16" x14ac:dyDescent="0.2">
      <c r="A14" s="80" t="s">
        <v>616</v>
      </c>
      <c r="B14" s="67">
        <v>0</v>
      </c>
      <c r="C14" s="67">
        <v>0</v>
      </c>
      <c r="D14" s="67">
        <v>0</v>
      </c>
      <c r="O14" s="8"/>
      <c r="P14" s="8"/>
    </row>
    <row r="15" spans="1:16" x14ac:dyDescent="0.2">
      <c r="A15" s="28"/>
      <c r="B15" s="81"/>
      <c r="C15" s="17"/>
      <c r="D15" s="17"/>
      <c r="O15" s="8"/>
      <c r="P15" s="8"/>
    </row>
    <row r="16" spans="1:16" x14ac:dyDescent="0.2">
      <c r="A16" s="28"/>
      <c r="B16" s="17"/>
      <c r="C16" s="17"/>
      <c r="D16" s="17"/>
      <c r="E16" s="17"/>
      <c r="O16" s="8"/>
      <c r="P16" s="8"/>
    </row>
    <row r="17" spans="1:16" x14ac:dyDescent="0.2">
      <c r="A17" s="28"/>
      <c r="B17" s="17"/>
      <c r="C17" s="17"/>
      <c r="D17" s="17"/>
      <c r="E17" s="17"/>
      <c r="O17" s="8"/>
      <c r="P17" s="8"/>
    </row>
    <row r="18" spans="1:16" x14ac:dyDescent="0.2">
      <c r="A18" s="28"/>
      <c r="B18" s="17"/>
      <c r="C18" s="17"/>
      <c r="D18" s="17"/>
      <c r="E18" s="17"/>
      <c r="O18" s="8"/>
      <c r="P18" s="8"/>
    </row>
    <row r="19" spans="1:16" x14ac:dyDescent="0.2">
      <c r="A19" s="28"/>
      <c r="B19" s="26" t="s">
        <v>617</v>
      </c>
      <c r="C19" s="26" t="s">
        <v>618</v>
      </c>
      <c r="D19" s="26" t="s">
        <v>619</v>
      </c>
      <c r="E19" s="26" t="s">
        <v>556</v>
      </c>
      <c r="O19" s="8"/>
      <c r="P19" s="8"/>
    </row>
    <row r="20" spans="1:16" x14ac:dyDescent="0.2">
      <c r="A20" s="83" t="s">
        <v>620</v>
      </c>
      <c r="B20" s="67">
        <v>1333</v>
      </c>
      <c r="C20" s="67">
        <v>733</v>
      </c>
      <c r="D20" s="67">
        <v>178</v>
      </c>
      <c r="E20" s="169">
        <f>SUM(B20:D20)</f>
        <v>2244</v>
      </c>
      <c r="O20" s="8"/>
      <c r="P20" s="8"/>
    </row>
    <row r="21" spans="1:16" x14ac:dyDescent="0.2">
      <c r="A21" s="83" t="s">
        <v>621</v>
      </c>
      <c r="B21" s="67">
        <v>1192</v>
      </c>
      <c r="C21" s="67">
        <v>571</v>
      </c>
      <c r="D21" s="67">
        <v>29</v>
      </c>
      <c r="E21" s="169">
        <f t="shared" ref="E21:E22" si="0">SUM(B21:D21)</f>
        <v>1792</v>
      </c>
      <c r="O21" s="8"/>
      <c r="P21" s="8"/>
    </row>
    <row r="22" spans="1:16" x14ac:dyDescent="0.2">
      <c r="A22" s="84" t="s">
        <v>622</v>
      </c>
      <c r="B22" s="66">
        <v>229</v>
      </c>
      <c r="C22" s="66">
        <v>87</v>
      </c>
      <c r="D22" s="66">
        <v>4</v>
      </c>
      <c r="E22" s="169">
        <f t="shared" si="0"/>
        <v>320</v>
      </c>
      <c r="O22" s="8"/>
      <c r="P22" s="8"/>
    </row>
    <row r="23" spans="1:16" x14ac:dyDescent="0.2">
      <c r="O23" s="8"/>
      <c r="P23" s="8"/>
    </row>
    <row r="24" spans="1:16" ht="19" x14ac:dyDescent="0.25">
      <c r="A24" s="5" t="s">
        <v>623</v>
      </c>
      <c r="O24" s="8"/>
      <c r="P24" s="8"/>
    </row>
    <row r="25" spans="1:16" x14ac:dyDescent="0.2">
      <c r="O25" s="8"/>
      <c r="P25" s="8"/>
    </row>
    <row r="26" spans="1:16" x14ac:dyDescent="0.2">
      <c r="A26" s="10" t="s">
        <v>624</v>
      </c>
      <c r="O26" s="8"/>
      <c r="P26" s="8"/>
    </row>
    <row r="27" spans="1:16" x14ac:dyDescent="0.2">
      <c r="O27" s="8"/>
      <c r="P27" s="8"/>
    </row>
    <row r="28" spans="1:16" ht="17" x14ac:dyDescent="0.2">
      <c r="A28" s="20" t="s">
        <v>625</v>
      </c>
      <c r="B28" s="31" t="s">
        <v>21</v>
      </c>
    </row>
    <row r="29" spans="1:16" x14ac:dyDescent="0.2">
      <c r="A29" s="10" t="s">
        <v>626</v>
      </c>
      <c r="B29" s="16"/>
    </row>
    <row r="30" spans="1:16" x14ac:dyDescent="0.2">
      <c r="B30" s="16"/>
    </row>
    <row r="31" spans="1:16" x14ac:dyDescent="0.2">
      <c r="A31" s="10" t="s">
        <v>627</v>
      </c>
      <c r="B31" s="16"/>
    </row>
    <row r="32" spans="1:16" x14ac:dyDescent="0.2">
      <c r="A32" s="30" t="s">
        <v>628</v>
      </c>
      <c r="B32" s="153"/>
    </row>
    <row r="33" spans="1:2" x14ac:dyDescent="0.2">
      <c r="A33" s="30" t="s">
        <v>629</v>
      </c>
      <c r="B33" s="153"/>
    </row>
    <row r="34" spans="1:2" x14ac:dyDescent="0.2">
      <c r="A34" s="30" t="s">
        <v>630</v>
      </c>
      <c r="B34" s="153"/>
    </row>
    <row r="35" spans="1:2" x14ac:dyDescent="0.2">
      <c r="B35" s="16"/>
    </row>
    <row r="36" spans="1:2" x14ac:dyDescent="0.2">
      <c r="A36" s="30" t="s">
        <v>631</v>
      </c>
      <c r="B36" s="31"/>
    </row>
    <row r="37" spans="1:2" x14ac:dyDescent="0.2">
      <c r="A37" s="85" t="s">
        <v>632</v>
      </c>
      <c r="B37" s="31"/>
    </row>
    <row r="38" spans="1:2" x14ac:dyDescent="0.2">
      <c r="A38" s="85" t="s">
        <v>633</v>
      </c>
      <c r="B38" s="31"/>
    </row>
    <row r="42" spans="1:2" ht="19" x14ac:dyDescent="0.25">
      <c r="A42" s="5" t="s">
        <v>634</v>
      </c>
    </row>
    <row r="44" spans="1:2" x14ac:dyDescent="0.2">
      <c r="A44" t="s">
        <v>635</v>
      </c>
    </row>
    <row r="45" spans="1:2" x14ac:dyDescent="0.2">
      <c r="A45" s="29" t="s">
        <v>10</v>
      </c>
    </row>
    <row r="46" spans="1:2" x14ac:dyDescent="0.2">
      <c r="A46" s="4"/>
    </row>
    <row r="47" spans="1:2" x14ac:dyDescent="0.2">
      <c r="A47" s="4"/>
    </row>
    <row r="48" spans="1:2" x14ac:dyDescent="0.2">
      <c r="A48" s="4"/>
    </row>
    <row r="50" spans="1:5" ht="19" x14ac:dyDescent="0.25">
      <c r="A50" s="5" t="s">
        <v>636</v>
      </c>
    </row>
    <row r="52" spans="1:5" ht="36" customHeight="1" x14ac:dyDescent="0.2">
      <c r="A52" s="229" t="s">
        <v>637</v>
      </c>
      <c r="B52" s="229"/>
      <c r="C52" s="229"/>
      <c r="D52" s="229"/>
      <c r="E52" s="229"/>
    </row>
    <row r="53" spans="1:5" x14ac:dyDescent="0.2">
      <c r="A53" s="29" t="s">
        <v>11</v>
      </c>
    </row>
    <row r="55" spans="1:5" ht="19" x14ac:dyDescent="0.25">
      <c r="A55" s="86" t="s">
        <v>638</v>
      </c>
    </row>
    <row r="57" spans="1:5" ht="46" customHeight="1" x14ac:dyDescent="0.2">
      <c r="A57" s="229" t="s">
        <v>639</v>
      </c>
      <c r="B57" s="229"/>
      <c r="C57" s="229"/>
      <c r="D57" s="229"/>
      <c r="E57" s="229"/>
    </row>
    <row r="58" spans="1:5" ht="32" x14ac:dyDescent="0.2">
      <c r="B58" s="87" t="s">
        <v>640</v>
      </c>
      <c r="C58" s="87" t="s">
        <v>641</v>
      </c>
    </row>
    <row r="59" spans="1:5" x14ac:dyDescent="0.2">
      <c r="A59" s="18" t="s">
        <v>642</v>
      </c>
      <c r="B59" s="66">
        <v>16</v>
      </c>
      <c r="C59" s="66">
        <v>19</v>
      </c>
    </row>
    <row r="60" spans="1:5" x14ac:dyDescent="0.2">
      <c r="A60" s="18" t="s">
        <v>643</v>
      </c>
      <c r="B60" s="66">
        <v>4</v>
      </c>
      <c r="C60" s="66">
        <v>4</v>
      </c>
    </row>
    <row r="61" spans="1:5" x14ac:dyDescent="0.2">
      <c r="A61" s="18" t="s">
        <v>412</v>
      </c>
      <c r="B61" s="66">
        <v>3</v>
      </c>
      <c r="C61" s="66">
        <v>3</v>
      </c>
    </row>
    <row r="62" spans="1:5" x14ac:dyDescent="0.2">
      <c r="A62" s="18" t="s">
        <v>644</v>
      </c>
      <c r="B62" s="66">
        <v>3</v>
      </c>
      <c r="C62" s="66">
        <v>3</v>
      </c>
    </row>
    <row r="63" spans="1:5" x14ac:dyDescent="0.2">
      <c r="A63" s="18" t="s">
        <v>645</v>
      </c>
      <c r="B63" s="66">
        <v>2</v>
      </c>
      <c r="C63" s="66">
        <v>2</v>
      </c>
    </row>
    <row r="64" spans="1:5" x14ac:dyDescent="0.2">
      <c r="A64" s="18" t="s">
        <v>646</v>
      </c>
      <c r="B64" s="66">
        <v>2</v>
      </c>
      <c r="C64" s="66">
        <v>3</v>
      </c>
    </row>
    <row r="65" spans="1:4" x14ac:dyDescent="0.2">
      <c r="A65" s="18" t="s">
        <v>647</v>
      </c>
      <c r="B65" s="66">
        <v>1</v>
      </c>
      <c r="C65" s="66">
        <v>1</v>
      </c>
    </row>
    <row r="66" spans="1:4" x14ac:dyDescent="0.2">
      <c r="A66" s="18" t="s">
        <v>398</v>
      </c>
      <c r="B66" s="66">
        <v>1</v>
      </c>
      <c r="C66" s="66">
        <v>1</v>
      </c>
    </row>
    <row r="67" spans="1:4" x14ac:dyDescent="0.2">
      <c r="A67" s="18" t="s">
        <v>648</v>
      </c>
      <c r="B67" s="66"/>
      <c r="C67" s="66"/>
    </row>
    <row r="68" spans="1:4" x14ac:dyDescent="0.2">
      <c r="A68" s="18" t="s">
        <v>649</v>
      </c>
      <c r="B68" s="66"/>
      <c r="C68" s="66"/>
    </row>
    <row r="69" spans="1:4" ht="20" customHeight="1" x14ac:dyDescent="0.2">
      <c r="A69" s="18" t="s">
        <v>650</v>
      </c>
      <c r="B69" s="66">
        <v>2</v>
      </c>
      <c r="C69" s="66">
        <v>4</v>
      </c>
    </row>
    <row r="70" spans="1:4" ht="17" customHeight="1" x14ac:dyDescent="0.2">
      <c r="B70" s="88"/>
      <c r="C70" s="88"/>
    </row>
    <row r="71" spans="1:4" x14ac:dyDescent="0.2">
      <c r="A71" s="13" t="s">
        <v>651</v>
      </c>
    </row>
    <row r="72" spans="1:4" ht="36" customHeight="1" x14ac:dyDescent="0.2">
      <c r="A72" s="172"/>
      <c r="B72" s="8"/>
      <c r="C72" s="8"/>
      <c r="D72" s="8"/>
    </row>
    <row r="73" spans="1:4" ht="10" customHeight="1" x14ac:dyDescent="0.2">
      <c r="A73" s="7"/>
      <c r="B73" s="8"/>
      <c r="C73" s="8"/>
      <c r="D73" s="8"/>
    </row>
    <row r="74" spans="1:4" ht="21" customHeight="1" x14ac:dyDescent="0.2">
      <c r="A74" s="8" t="s">
        <v>652</v>
      </c>
      <c r="B74" s="8"/>
      <c r="C74" s="8"/>
      <c r="D74" s="8"/>
    </row>
    <row r="75" spans="1:4" ht="36" customHeight="1" x14ac:dyDescent="0.2">
      <c r="A75" s="172"/>
      <c r="B75" s="8"/>
      <c r="C75" s="8"/>
      <c r="D75" s="8"/>
    </row>
    <row r="76" spans="1:4" ht="14" customHeight="1" x14ac:dyDescent="0.2">
      <c r="A76" s="8"/>
      <c r="B76" s="8"/>
      <c r="C76" s="8"/>
      <c r="D76" s="8"/>
    </row>
    <row r="77" spans="1:4" ht="19" x14ac:dyDescent="0.25">
      <c r="A77" s="86" t="s">
        <v>653</v>
      </c>
    </row>
    <row r="79" spans="1:4" ht="68" customHeight="1" x14ac:dyDescent="0.2">
      <c r="A79" s="229" t="s">
        <v>654</v>
      </c>
      <c r="B79" s="229"/>
      <c r="C79" s="229"/>
    </row>
    <row r="80" spans="1:4" ht="17" x14ac:dyDescent="0.2">
      <c r="A80" s="70" t="s">
        <v>3</v>
      </c>
    </row>
    <row r="82" spans="1:5" x14ac:dyDescent="0.2">
      <c r="A82" s="10" t="s">
        <v>655</v>
      </c>
    </row>
    <row r="83" spans="1:5" ht="83" customHeight="1" x14ac:dyDescent="0.2">
      <c r="A83" s="134" t="s">
        <v>1392</v>
      </c>
    </row>
    <row r="85" spans="1:5" ht="19" x14ac:dyDescent="0.25">
      <c r="A85" s="86" t="s">
        <v>656</v>
      </c>
    </row>
    <row r="87" spans="1:5" x14ac:dyDescent="0.2">
      <c r="A87" s="229" t="s">
        <v>657</v>
      </c>
      <c r="B87" s="229"/>
      <c r="C87" s="229"/>
      <c r="D87" s="229"/>
      <c r="E87" s="229"/>
    </row>
    <row r="88" spans="1:5" x14ac:dyDescent="0.2">
      <c r="A88" s="229"/>
      <c r="B88" s="229"/>
      <c r="C88" s="229"/>
      <c r="D88" s="229"/>
      <c r="E88" s="229"/>
    </row>
    <row r="90" spans="1:5" x14ac:dyDescent="0.2">
      <c r="A90" s="2" t="s">
        <v>658</v>
      </c>
    </row>
    <row r="91" spans="1:5" x14ac:dyDescent="0.2">
      <c r="A91" t="s">
        <v>659</v>
      </c>
      <c r="B91" s="71" t="s">
        <v>54</v>
      </c>
    </row>
    <row r="92" spans="1:5" x14ac:dyDescent="0.2">
      <c r="A92" t="s">
        <v>660</v>
      </c>
      <c r="B92" s="71" t="s">
        <v>54</v>
      </c>
    </row>
    <row r="93" spans="1:5" x14ac:dyDescent="0.2">
      <c r="A93" t="s">
        <v>661</v>
      </c>
      <c r="B93" s="71" t="s">
        <v>13</v>
      </c>
    </row>
    <row r="94" spans="1:5" x14ac:dyDescent="0.2">
      <c r="A94" t="s">
        <v>662</v>
      </c>
      <c r="B94" s="71" t="s">
        <v>13</v>
      </c>
    </row>
    <row r="95" spans="1:5" x14ac:dyDescent="0.2">
      <c r="A95" t="s">
        <v>663</v>
      </c>
      <c r="B95" s="71" t="s">
        <v>44</v>
      </c>
    </row>
    <row r="96" spans="1:5" x14ac:dyDescent="0.2">
      <c r="A96" t="s">
        <v>664</v>
      </c>
      <c r="B96" s="71" t="s">
        <v>13</v>
      </c>
    </row>
    <row r="97" spans="1:2" x14ac:dyDescent="0.2">
      <c r="A97" s="2" t="s">
        <v>665</v>
      </c>
    </row>
    <row r="98" spans="1:2" x14ac:dyDescent="0.2">
      <c r="A98" t="s">
        <v>666</v>
      </c>
      <c r="B98" s="71" t="s">
        <v>44</v>
      </c>
    </row>
    <row r="99" spans="1:2" x14ac:dyDescent="0.2">
      <c r="A99" t="s">
        <v>667</v>
      </c>
      <c r="B99" s="71" t="s">
        <v>44</v>
      </c>
    </row>
    <row r="100" spans="1:2" x14ac:dyDescent="0.2">
      <c r="A100" t="s">
        <v>668</v>
      </c>
      <c r="B100" s="71" t="s">
        <v>44</v>
      </c>
    </row>
    <row r="101" spans="1:2" x14ac:dyDescent="0.2">
      <c r="A101" t="s">
        <v>669</v>
      </c>
      <c r="B101" s="71" t="s">
        <v>44</v>
      </c>
    </row>
    <row r="102" spans="1:2" x14ac:dyDescent="0.2">
      <c r="A102" t="s">
        <v>670</v>
      </c>
      <c r="B102" s="71" t="s">
        <v>54</v>
      </c>
    </row>
    <row r="103" spans="1:2" x14ac:dyDescent="0.2">
      <c r="A103" t="s">
        <v>671</v>
      </c>
      <c r="B103" s="71" t="s">
        <v>44</v>
      </c>
    </row>
    <row r="104" spans="1:2" x14ac:dyDescent="0.2">
      <c r="A104" t="s">
        <v>672</v>
      </c>
      <c r="B104" s="71" t="s">
        <v>54</v>
      </c>
    </row>
    <row r="105" spans="1:2" x14ac:dyDescent="0.2">
      <c r="A105" t="s">
        <v>673</v>
      </c>
      <c r="B105" s="71" t="s">
        <v>54</v>
      </c>
    </row>
    <row r="106" spans="1:2" x14ac:dyDescent="0.2">
      <c r="A106" t="s">
        <v>674</v>
      </c>
      <c r="B106" s="71" t="s">
        <v>44</v>
      </c>
    </row>
    <row r="107" spans="1:2" x14ac:dyDescent="0.2">
      <c r="A107" t="s">
        <v>675</v>
      </c>
      <c r="B107" s="71" t="s">
        <v>44</v>
      </c>
    </row>
    <row r="108" spans="1:2" x14ac:dyDescent="0.2">
      <c r="A108" t="s">
        <v>676</v>
      </c>
      <c r="B108" s="71" t="s">
        <v>54</v>
      </c>
    </row>
    <row r="109" spans="1:2" x14ac:dyDescent="0.2">
      <c r="A109" t="s">
        <v>677</v>
      </c>
      <c r="B109" s="71" t="s">
        <v>44</v>
      </c>
    </row>
    <row r="111" spans="1:2" x14ac:dyDescent="0.2">
      <c r="A111" t="s">
        <v>678</v>
      </c>
    </row>
    <row r="112" spans="1:2" ht="106" customHeight="1" x14ac:dyDescent="0.2">
      <c r="A112" s="134"/>
    </row>
    <row r="114" spans="1:4" ht="19" x14ac:dyDescent="0.25">
      <c r="A114" s="86" t="s">
        <v>679</v>
      </c>
    </row>
    <row r="115" spans="1:4" ht="34" customHeight="1" x14ac:dyDescent="0.2">
      <c r="A115" s="269" t="s">
        <v>680</v>
      </c>
      <c r="B115" s="269"/>
      <c r="C115" s="269"/>
      <c r="D115" s="29" t="s">
        <v>5</v>
      </c>
    </row>
    <row r="116" spans="1:4" x14ac:dyDescent="0.2">
      <c r="A116" s="89" t="s">
        <v>681</v>
      </c>
    </row>
    <row r="118" spans="1:4" ht="27" customHeight="1" x14ac:dyDescent="0.2">
      <c r="A118" s="4" t="s">
        <v>682</v>
      </c>
    </row>
    <row r="119" spans="1:4" x14ac:dyDescent="0.2">
      <c r="A119" s="31" t="s">
        <v>55</v>
      </c>
    </row>
    <row r="120" spans="1:4" ht="28" customHeight="1" x14ac:dyDescent="0.2">
      <c r="A120" s="4" t="s">
        <v>683</v>
      </c>
    </row>
    <row r="121" spans="1:4" x14ac:dyDescent="0.2">
      <c r="A121" s="29"/>
    </row>
    <row r="122" spans="1:4" ht="29" customHeight="1" x14ac:dyDescent="0.2">
      <c r="A122" s="4" t="s">
        <v>684</v>
      </c>
    </row>
    <row r="123" spans="1:4" x14ac:dyDescent="0.2">
      <c r="A123" s="29"/>
    </row>
    <row r="125" spans="1:4" x14ac:dyDescent="0.2">
      <c r="A125" t="s">
        <v>685</v>
      </c>
      <c r="B125" s="29" t="s">
        <v>5</v>
      </c>
    </row>
    <row r="127" spans="1:4" x14ac:dyDescent="0.2">
      <c r="A127" t="s">
        <v>686</v>
      </c>
      <c r="D127" s="32" t="s">
        <v>1393</v>
      </c>
    </row>
    <row r="128" spans="1:4" x14ac:dyDescent="0.2">
      <c r="A128" s="10" t="s">
        <v>687</v>
      </c>
    </row>
    <row r="130" spans="1:5" ht="51" customHeight="1" x14ac:dyDescent="0.2">
      <c r="A130" s="229" t="s">
        <v>688</v>
      </c>
      <c r="B130" s="229"/>
      <c r="C130" s="229"/>
      <c r="D130" s="229"/>
      <c r="E130" s="229"/>
    </row>
    <row r="131" spans="1:5" ht="94" customHeight="1" x14ac:dyDescent="0.2">
      <c r="A131" s="42"/>
    </row>
    <row r="133" spans="1:5" ht="34" x14ac:dyDescent="0.2">
      <c r="A133" s="20" t="s">
        <v>689</v>
      </c>
    </row>
    <row r="134" spans="1:5" x14ac:dyDescent="0.2">
      <c r="B134" s="7"/>
      <c r="C134" s="7"/>
      <c r="D134" s="7"/>
      <c r="E134" s="7"/>
    </row>
    <row r="135" spans="1:5" x14ac:dyDescent="0.2">
      <c r="B135" s="7"/>
      <c r="C135" s="7"/>
      <c r="D135" s="7"/>
      <c r="E135" s="7"/>
    </row>
    <row r="136" spans="1:5" x14ac:dyDescent="0.2">
      <c r="B136" s="7"/>
      <c r="C136" s="7"/>
      <c r="D136" s="7"/>
      <c r="E136" s="7"/>
    </row>
    <row r="137" spans="1:5" x14ac:dyDescent="0.2">
      <c r="B137" s="7"/>
      <c r="C137" s="7"/>
      <c r="D137" s="7"/>
      <c r="E137" s="7"/>
    </row>
    <row r="138" spans="1:5" x14ac:dyDescent="0.2">
      <c r="B138" s="7"/>
      <c r="C138" s="7"/>
      <c r="D138" s="7"/>
      <c r="E138" s="7"/>
    </row>
    <row r="139" spans="1:5" x14ac:dyDescent="0.2">
      <c r="B139" s="7"/>
      <c r="C139" s="7"/>
      <c r="D139" s="7"/>
      <c r="E139" s="7"/>
    </row>
    <row r="140" spans="1:5" x14ac:dyDescent="0.2">
      <c r="B140" s="7"/>
      <c r="C140" s="7"/>
      <c r="D140" s="7"/>
      <c r="E140" s="7"/>
    </row>
    <row r="141" spans="1:5" x14ac:dyDescent="0.2">
      <c r="B141" s="7"/>
      <c r="C141" s="7"/>
      <c r="D141" s="7"/>
      <c r="E141" s="7"/>
    </row>
    <row r="142" spans="1:5" x14ac:dyDescent="0.2">
      <c r="A142" s="90" t="s">
        <v>690</v>
      </c>
      <c r="B142" s="7"/>
      <c r="C142" s="7"/>
      <c r="D142" s="7"/>
      <c r="E142" s="7"/>
    </row>
    <row r="143" spans="1:5" ht="71" customHeight="1" x14ac:dyDescent="0.2">
      <c r="A143" s="15"/>
      <c r="B143" s="7"/>
      <c r="C143" s="7"/>
      <c r="D143" s="7"/>
      <c r="E143" s="7"/>
    </row>
    <row r="144" spans="1:5" ht="19" x14ac:dyDescent="0.25">
      <c r="A144" s="86" t="s">
        <v>691</v>
      </c>
    </row>
    <row r="145" spans="1:5" ht="4" customHeight="1" x14ac:dyDescent="0.2"/>
    <row r="146" spans="1:5" ht="69" customHeight="1" x14ac:dyDescent="0.2">
      <c r="A146" s="249" t="s">
        <v>692</v>
      </c>
      <c r="B146" s="249"/>
      <c r="C146" s="249"/>
      <c r="D146" s="249"/>
      <c r="E146" s="249"/>
    </row>
    <row r="147" spans="1:5" ht="25" customHeight="1" x14ac:dyDescent="0.2">
      <c r="A147" s="271" t="s">
        <v>693</v>
      </c>
      <c r="B147" s="271"/>
      <c r="C147" s="271"/>
      <c r="D147" s="271"/>
      <c r="E147" s="271"/>
    </row>
    <row r="148" spans="1:5" x14ac:dyDescent="0.2">
      <c r="A148" s="277" t="s">
        <v>694</v>
      </c>
      <c r="B148" s="268"/>
      <c r="C148" s="268"/>
      <c r="D148" s="268"/>
      <c r="E148" s="268"/>
    </row>
    <row r="149" spans="1:5" x14ac:dyDescent="0.2">
      <c r="A149" s="91" t="s">
        <v>695</v>
      </c>
      <c r="B149" s="92"/>
      <c r="C149" s="92"/>
      <c r="D149" s="92"/>
      <c r="E149" s="92"/>
    </row>
    <row r="150" spans="1:5" ht="53" customHeight="1" x14ac:dyDescent="0.2">
      <c r="A150" s="268" t="s">
        <v>696</v>
      </c>
      <c r="B150" s="268"/>
      <c r="C150" s="268"/>
      <c r="D150" s="268"/>
      <c r="E150" s="268"/>
    </row>
    <row r="152" spans="1:5" x14ac:dyDescent="0.2">
      <c r="B152" s="2" t="s">
        <v>697</v>
      </c>
      <c r="C152" s="2" t="s">
        <v>698</v>
      </c>
    </row>
    <row r="153" spans="1:5" x14ac:dyDescent="0.2">
      <c r="A153" s="22" t="s">
        <v>699</v>
      </c>
      <c r="B153" s="73">
        <v>0.253</v>
      </c>
      <c r="C153" s="72">
        <v>81</v>
      </c>
    </row>
    <row r="154" spans="1:5" x14ac:dyDescent="0.2">
      <c r="A154" s="22" t="s">
        <v>700</v>
      </c>
      <c r="B154" s="73">
        <v>0.09</v>
      </c>
      <c r="C154" s="72">
        <v>30</v>
      </c>
    </row>
    <row r="156" spans="1:5" ht="38" customHeight="1" x14ac:dyDescent="0.2">
      <c r="A156" s="269" t="s">
        <v>701</v>
      </c>
      <c r="B156" s="249"/>
      <c r="C156" s="249"/>
      <c r="D156" s="249"/>
      <c r="E156" s="249"/>
    </row>
    <row r="157" spans="1:5" ht="5" customHeight="1" x14ac:dyDescent="0.2"/>
    <row r="158" spans="1:5" ht="61" customHeight="1" x14ac:dyDescent="0.2">
      <c r="A158" s="3" t="s">
        <v>702</v>
      </c>
      <c r="B158" s="23" t="s">
        <v>703</v>
      </c>
      <c r="C158" s="23" t="s">
        <v>704</v>
      </c>
      <c r="D158" s="23" t="s">
        <v>705</v>
      </c>
    </row>
    <row r="159" spans="1:5" x14ac:dyDescent="0.2">
      <c r="A159" s="4" t="s">
        <v>706</v>
      </c>
      <c r="B159" s="37">
        <v>1160</v>
      </c>
      <c r="C159" s="37">
        <v>1310</v>
      </c>
      <c r="D159" s="37">
        <v>1370</v>
      </c>
    </row>
    <row r="160" spans="1:5" x14ac:dyDescent="0.2">
      <c r="A160" s="4" t="s">
        <v>707</v>
      </c>
      <c r="B160" s="37">
        <v>600</v>
      </c>
      <c r="C160" s="37">
        <v>660</v>
      </c>
      <c r="D160" s="37">
        <v>710</v>
      </c>
    </row>
    <row r="161" spans="1:4" x14ac:dyDescent="0.2">
      <c r="A161" s="4" t="s">
        <v>708</v>
      </c>
      <c r="B161" s="37">
        <v>570</v>
      </c>
      <c r="C161" s="37">
        <v>630</v>
      </c>
      <c r="D161" s="37">
        <v>680</v>
      </c>
    </row>
    <row r="162" spans="1:4" x14ac:dyDescent="0.2">
      <c r="A162" s="4" t="s">
        <v>709</v>
      </c>
      <c r="B162" s="37">
        <v>30</v>
      </c>
      <c r="C162" s="37">
        <v>32</v>
      </c>
      <c r="D162" s="37">
        <v>34</v>
      </c>
    </row>
    <row r="163" spans="1:4" x14ac:dyDescent="0.2">
      <c r="A163" s="4" t="s">
        <v>710</v>
      </c>
      <c r="B163" s="37">
        <v>26</v>
      </c>
      <c r="C163" s="37">
        <v>29</v>
      </c>
      <c r="D163" s="37">
        <v>32</v>
      </c>
    </row>
    <row r="164" spans="1:4" x14ac:dyDescent="0.2">
      <c r="A164" s="4" t="s">
        <v>711</v>
      </c>
      <c r="B164" s="37">
        <v>30</v>
      </c>
      <c r="C164" s="37">
        <v>34</v>
      </c>
      <c r="D164" s="37">
        <v>35</v>
      </c>
    </row>
    <row r="165" spans="1:4" x14ac:dyDescent="0.2">
      <c r="A165" s="4" t="s">
        <v>712</v>
      </c>
      <c r="B165" s="37">
        <v>32</v>
      </c>
      <c r="C165" s="37">
        <v>35</v>
      </c>
      <c r="D165" s="37">
        <v>36</v>
      </c>
    </row>
    <row r="166" spans="1:4" x14ac:dyDescent="0.2">
      <c r="A166" s="4" t="s">
        <v>713</v>
      </c>
      <c r="B166" s="37">
        <v>27</v>
      </c>
      <c r="C166" s="37">
        <v>30</v>
      </c>
      <c r="D166" s="37">
        <v>33</v>
      </c>
    </row>
    <row r="167" spans="1:4" x14ac:dyDescent="0.2">
      <c r="A167" s="4" t="s">
        <v>714</v>
      </c>
      <c r="B167" s="224"/>
      <c r="C167" s="224"/>
      <c r="D167" s="224"/>
    </row>
    <row r="168" spans="1:4" ht="34" x14ac:dyDescent="0.2">
      <c r="A168" s="93" t="s">
        <v>715</v>
      </c>
    </row>
    <row r="169" spans="1:4" ht="68" x14ac:dyDescent="0.2">
      <c r="A169" s="94" t="s">
        <v>716</v>
      </c>
      <c r="B169" s="95" t="s">
        <v>717</v>
      </c>
      <c r="C169" s="21" t="s">
        <v>718</v>
      </c>
    </row>
    <row r="170" spans="1:4" x14ac:dyDescent="0.2">
      <c r="A170" s="96" t="s">
        <v>719</v>
      </c>
      <c r="B170" s="38">
        <v>0.35</v>
      </c>
      <c r="C170" s="39">
        <v>0.2</v>
      </c>
    </row>
    <row r="171" spans="1:4" x14ac:dyDescent="0.2">
      <c r="A171" s="96" t="s">
        <v>720</v>
      </c>
      <c r="B171" s="38">
        <v>0.43</v>
      </c>
      <c r="C171" s="39">
        <v>0.42</v>
      </c>
    </row>
    <row r="172" spans="1:4" x14ac:dyDescent="0.2">
      <c r="A172" s="96" t="s">
        <v>721</v>
      </c>
      <c r="B172" s="38">
        <v>0.15</v>
      </c>
      <c r="C172" s="39">
        <v>0.31</v>
      </c>
    </row>
    <row r="173" spans="1:4" x14ac:dyDescent="0.2">
      <c r="A173" s="96" t="s">
        <v>722</v>
      </c>
      <c r="B173" s="38">
        <v>7.0000000000000007E-2</v>
      </c>
      <c r="C173" s="39">
        <v>7.0000000000000007E-2</v>
      </c>
    </row>
    <row r="174" spans="1:4" x14ac:dyDescent="0.2">
      <c r="A174" s="96" t="s">
        <v>723</v>
      </c>
      <c r="B174" s="38">
        <v>0</v>
      </c>
      <c r="C174" s="39">
        <v>0</v>
      </c>
    </row>
    <row r="175" spans="1:4" x14ac:dyDescent="0.2">
      <c r="A175" s="96" t="s">
        <v>724</v>
      </c>
      <c r="B175" s="38">
        <v>0</v>
      </c>
      <c r="C175" s="39">
        <v>0</v>
      </c>
    </row>
    <row r="176" spans="1:4" x14ac:dyDescent="0.2">
      <c r="A176" s="97" t="s">
        <v>556</v>
      </c>
      <c r="B176" s="98">
        <f>SUM(B170:B175)</f>
        <v>1</v>
      </c>
      <c r="C176" s="99">
        <f>SUM(C170:C175)</f>
        <v>1</v>
      </c>
    </row>
    <row r="178" spans="1:5" ht="34" x14ac:dyDescent="0.2">
      <c r="A178" s="94" t="s">
        <v>716</v>
      </c>
      <c r="B178" s="95" t="s">
        <v>725</v>
      </c>
      <c r="D178" s="94" t="s">
        <v>716</v>
      </c>
      <c r="E178" s="95" t="s">
        <v>726</v>
      </c>
    </row>
    <row r="179" spans="1:5" x14ac:dyDescent="0.2">
      <c r="A179" s="96" t="s">
        <v>727</v>
      </c>
      <c r="B179" s="38">
        <v>0.23</v>
      </c>
      <c r="D179" s="100" t="s">
        <v>728</v>
      </c>
      <c r="E179" s="38">
        <v>0.7</v>
      </c>
    </row>
    <row r="180" spans="1:5" x14ac:dyDescent="0.2">
      <c r="A180" s="96" t="s">
        <v>729</v>
      </c>
      <c r="B180" s="38">
        <v>0.46</v>
      </c>
      <c r="D180" s="100" t="s">
        <v>730</v>
      </c>
      <c r="E180" s="38">
        <v>0.17</v>
      </c>
    </row>
    <row r="181" spans="1:5" x14ac:dyDescent="0.2">
      <c r="A181" s="96" t="s">
        <v>731</v>
      </c>
      <c r="B181" s="38">
        <v>0.26</v>
      </c>
      <c r="D181" s="100" t="s">
        <v>732</v>
      </c>
      <c r="E181" s="38">
        <v>0.13</v>
      </c>
    </row>
    <row r="182" spans="1:5" x14ac:dyDescent="0.2">
      <c r="A182" s="96" t="s">
        <v>733</v>
      </c>
      <c r="B182" s="38">
        <v>0.05</v>
      </c>
      <c r="D182" s="100" t="s">
        <v>734</v>
      </c>
      <c r="E182" s="38">
        <v>0</v>
      </c>
    </row>
    <row r="183" spans="1:5" x14ac:dyDescent="0.2">
      <c r="A183" s="96" t="s">
        <v>735</v>
      </c>
      <c r="B183" s="38">
        <v>0</v>
      </c>
      <c r="D183" s="100" t="s">
        <v>736</v>
      </c>
      <c r="E183" s="38">
        <v>0</v>
      </c>
    </row>
    <row r="184" spans="1:5" x14ac:dyDescent="0.2">
      <c r="A184" s="96" t="s">
        <v>737</v>
      </c>
      <c r="B184" s="38">
        <v>0</v>
      </c>
      <c r="D184" s="100" t="s">
        <v>738</v>
      </c>
      <c r="E184" s="38">
        <v>0</v>
      </c>
    </row>
    <row r="185" spans="1:5" x14ac:dyDescent="0.2">
      <c r="A185" s="97" t="s">
        <v>556</v>
      </c>
      <c r="B185" s="98">
        <f>SUM(B179:B184)</f>
        <v>1</v>
      </c>
      <c r="D185" s="101" t="s">
        <v>556</v>
      </c>
      <c r="E185" s="98">
        <f>SUM(E179:E184)</f>
        <v>1</v>
      </c>
    </row>
    <row r="188" spans="1:5" ht="17" x14ac:dyDescent="0.2">
      <c r="A188" s="94" t="s">
        <v>716</v>
      </c>
      <c r="B188" s="102" t="s">
        <v>739</v>
      </c>
      <c r="C188" s="102" t="s">
        <v>740</v>
      </c>
      <c r="D188" s="102" t="s">
        <v>741</v>
      </c>
      <c r="E188" s="102" t="s">
        <v>742</v>
      </c>
    </row>
    <row r="189" spans="1:5" x14ac:dyDescent="0.2">
      <c r="A189" s="100" t="s">
        <v>728</v>
      </c>
      <c r="B189" s="40">
        <v>0.7</v>
      </c>
      <c r="C189" s="40">
        <v>0.37</v>
      </c>
      <c r="D189" s="40">
        <v>0.78</v>
      </c>
      <c r="E189" s="40">
        <v>0.43</v>
      </c>
    </row>
    <row r="190" spans="1:5" x14ac:dyDescent="0.2">
      <c r="A190" s="100" t="s">
        <v>730</v>
      </c>
      <c r="B190" s="40">
        <v>0.17</v>
      </c>
      <c r="C190" s="40">
        <v>0.43</v>
      </c>
      <c r="D190" s="40">
        <v>0.13</v>
      </c>
      <c r="E190" s="40">
        <v>0.37</v>
      </c>
    </row>
    <row r="191" spans="1:5" x14ac:dyDescent="0.2">
      <c r="A191" s="100" t="s">
        <v>732</v>
      </c>
      <c r="B191" s="40">
        <v>0.1</v>
      </c>
      <c r="C191" s="40">
        <v>0.2</v>
      </c>
      <c r="D191" s="40">
        <v>0.03</v>
      </c>
      <c r="E191" s="40">
        <v>0.13</v>
      </c>
    </row>
    <row r="192" spans="1:5" x14ac:dyDescent="0.2">
      <c r="A192" s="100" t="s">
        <v>734</v>
      </c>
      <c r="B192" s="40">
        <v>0.03</v>
      </c>
      <c r="C192" s="40">
        <v>0</v>
      </c>
      <c r="D192" s="40">
        <v>0.06</v>
      </c>
      <c r="E192" s="40">
        <v>7.0000000000000007E-2</v>
      </c>
    </row>
    <row r="193" spans="1:5" x14ac:dyDescent="0.2">
      <c r="A193" s="100" t="s">
        <v>736</v>
      </c>
      <c r="B193" s="40">
        <v>0</v>
      </c>
      <c r="C193" s="40">
        <v>0</v>
      </c>
      <c r="D193" s="40">
        <v>0</v>
      </c>
      <c r="E193" s="40">
        <v>0</v>
      </c>
    </row>
    <row r="194" spans="1:5" x14ac:dyDescent="0.2">
      <c r="A194" s="100" t="s">
        <v>738</v>
      </c>
      <c r="B194" s="40">
        <v>0</v>
      </c>
      <c r="C194" s="40">
        <v>0</v>
      </c>
      <c r="D194" s="40">
        <v>0</v>
      </c>
      <c r="E194" s="40">
        <v>0</v>
      </c>
    </row>
    <row r="195" spans="1:5" x14ac:dyDescent="0.2">
      <c r="A195" s="101" t="s">
        <v>556</v>
      </c>
      <c r="B195" s="103">
        <f>SUM(B189:B194)</f>
        <v>1</v>
      </c>
      <c r="C195" s="103">
        <f>SUM(C189:C194)</f>
        <v>1</v>
      </c>
      <c r="D195" s="103">
        <f>SUM(D189:D194)</f>
        <v>1</v>
      </c>
      <c r="E195" s="103">
        <f>SUM(E189:E194)</f>
        <v>1</v>
      </c>
    </row>
    <row r="196" spans="1:5" ht="19" x14ac:dyDescent="0.25">
      <c r="A196" s="86" t="s">
        <v>743</v>
      </c>
    </row>
    <row r="198" spans="1:5" ht="38" customHeight="1" x14ac:dyDescent="0.2">
      <c r="A198" s="249" t="s">
        <v>744</v>
      </c>
      <c r="B198" s="249"/>
      <c r="C198" s="249"/>
      <c r="D198" s="249"/>
      <c r="E198" s="249"/>
    </row>
    <row r="200" spans="1:5" x14ac:dyDescent="0.2">
      <c r="A200" s="104" t="s">
        <v>745</v>
      </c>
      <c r="B200" s="105" t="s">
        <v>2</v>
      </c>
    </row>
    <row r="201" spans="1:5" ht="34.5" customHeight="1" x14ac:dyDescent="0.2">
      <c r="A201" s="94" t="s">
        <v>746</v>
      </c>
      <c r="B201" s="74"/>
    </row>
    <row r="202" spans="1:5" ht="34.5" customHeight="1" x14ac:dyDescent="0.2">
      <c r="A202" s="94" t="s">
        <v>747</v>
      </c>
      <c r="B202" s="74"/>
    </row>
    <row r="203" spans="1:5" ht="34.5" customHeight="1" x14ac:dyDescent="0.2">
      <c r="A203" s="94" t="s">
        <v>748</v>
      </c>
      <c r="B203" s="74"/>
      <c r="D203" s="234" t="s">
        <v>749</v>
      </c>
      <c r="E203" s="234"/>
    </row>
    <row r="204" spans="1:5" ht="34.5" customHeight="1" x14ac:dyDescent="0.2">
      <c r="A204" s="94" t="s">
        <v>750</v>
      </c>
      <c r="B204" s="74"/>
      <c r="D204" s="234"/>
      <c r="E204" s="234"/>
    </row>
    <row r="205" spans="1:5" ht="34.5" customHeight="1" x14ac:dyDescent="0.2">
      <c r="A205" s="94" t="s">
        <v>751</v>
      </c>
      <c r="B205" s="74"/>
    </row>
    <row r="206" spans="1:5" ht="34.5" customHeight="1" x14ac:dyDescent="0.2">
      <c r="A206" s="94" t="s">
        <v>752</v>
      </c>
      <c r="B206" s="74"/>
    </row>
    <row r="210" spans="1:5" ht="19" x14ac:dyDescent="0.25">
      <c r="A210" s="86" t="s">
        <v>753</v>
      </c>
    </row>
    <row r="212" spans="1:5" ht="40" customHeight="1" x14ac:dyDescent="0.2">
      <c r="A212" s="270" t="s">
        <v>754</v>
      </c>
      <c r="B212" s="270"/>
      <c r="C212" s="270"/>
      <c r="D212" s="270"/>
      <c r="E212" s="270"/>
    </row>
    <row r="213" spans="1:5" ht="23" customHeight="1" x14ac:dyDescent="0.2">
      <c r="A213" s="267" t="s">
        <v>755</v>
      </c>
      <c r="B213" s="267"/>
      <c r="C213" s="267"/>
      <c r="D213" s="267"/>
      <c r="E213" s="267"/>
    </row>
    <row r="214" spans="1:5" ht="54" customHeight="1" x14ac:dyDescent="0.2">
      <c r="A214" s="267" t="s">
        <v>756</v>
      </c>
      <c r="B214" s="267"/>
      <c r="C214" s="267"/>
      <c r="D214" s="267"/>
      <c r="E214" s="267"/>
    </row>
    <row r="216" spans="1:5" x14ac:dyDescent="0.2">
      <c r="B216" s="33"/>
      <c r="C216" s="33"/>
      <c r="E216" s="278"/>
    </row>
    <row r="217" spans="1:5" ht="68" x14ac:dyDescent="0.2">
      <c r="A217" s="17" t="s">
        <v>716</v>
      </c>
      <c r="B217" s="24" t="s">
        <v>757</v>
      </c>
      <c r="C217" s="24" t="s">
        <v>758</v>
      </c>
      <c r="D217" s="24" t="s">
        <v>759</v>
      </c>
      <c r="E217" s="278"/>
    </row>
    <row r="218" spans="1:5" ht="17" customHeight="1" x14ac:dyDescent="0.2">
      <c r="A218" s="25" t="s">
        <v>760</v>
      </c>
      <c r="B218" s="75">
        <v>0.28000000000000003</v>
      </c>
      <c r="C218" s="75">
        <v>0.13</v>
      </c>
      <c r="D218" s="75">
        <v>0.18</v>
      </c>
      <c r="E218" s="278"/>
    </row>
    <row r="219" spans="1:5" ht="17" x14ac:dyDescent="0.2">
      <c r="A219" s="25" t="s">
        <v>761</v>
      </c>
      <c r="B219" s="75">
        <v>0.35</v>
      </c>
      <c r="C219" s="75">
        <v>0.24</v>
      </c>
      <c r="D219" s="75">
        <v>0.28000000000000003</v>
      </c>
      <c r="E219" s="278"/>
    </row>
    <row r="220" spans="1:5" ht="17" x14ac:dyDescent="0.2">
      <c r="A220" s="25" t="s">
        <v>762</v>
      </c>
      <c r="B220" s="75">
        <v>0.17</v>
      </c>
      <c r="C220" s="75">
        <v>0.23</v>
      </c>
      <c r="D220" s="75">
        <v>0.23</v>
      </c>
      <c r="E220" s="278"/>
    </row>
    <row r="221" spans="1:5" ht="17" x14ac:dyDescent="0.2">
      <c r="A221" s="25" t="s">
        <v>763</v>
      </c>
      <c r="B221" s="75">
        <v>7.0000000000000007E-2</v>
      </c>
      <c r="C221" s="75">
        <v>0.13</v>
      </c>
      <c r="D221" s="75">
        <v>0.1</v>
      </c>
      <c r="E221" s="278"/>
    </row>
    <row r="222" spans="1:5" ht="17" x14ac:dyDescent="0.2">
      <c r="A222" s="25" t="s">
        <v>764</v>
      </c>
      <c r="B222" s="75">
        <v>0.03</v>
      </c>
      <c r="C222" s="75">
        <v>0.17</v>
      </c>
      <c r="D222" s="75">
        <v>0.12</v>
      </c>
      <c r="E222" s="278"/>
    </row>
    <row r="223" spans="1:5" ht="17" x14ac:dyDescent="0.2">
      <c r="A223" s="25" t="s">
        <v>765</v>
      </c>
      <c r="B223" s="75">
        <v>0.1</v>
      </c>
      <c r="C223" s="75">
        <v>0.1</v>
      </c>
      <c r="D223" s="75">
        <v>0.09</v>
      </c>
      <c r="E223" s="278"/>
    </row>
    <row r="224" spans="1:5" ht="17" x14ac:dyDescent="0.2">
      <c r="A224" s="25" t="s">
        <v>766</v>
      </c>
      <c r="B224" s="75">
        <v>0</v>
      </c>
      <c r="C224" s="75">
        <v>0</v>
      </c>
      <c r="D224" s="75">
        <v>0</v>
      </c>
      <c r="E224" s="278"/>
    </row>
    <row r="225" spans="1:5" ht="17" x14ac:dyDescent="0.2">
      <c r="A225" s="25" t="s">
        <v>767</v>
      </c>
      <c r="B225" s="75">
        <v>0</v>
      </c>
      <c r="C225" s="75">
        <v>0</v>
      </c>
      <c r="D225" s="75">
        <v>0</v>
      </c>
      <c r="E225" s="278"/>
    </row>
    <row r="226" spans="1:5" ht="17" x14ac:dyDescent="0.2">
      <c r="A226" s="25" t="s">
        <v>768</v>
      </c>
      <c r="B226" s="75">
        <v>0</v>
      </c>
      <c r="C226" s="75">
        <v>0</v>
      </c>
      <c r="D226" s="75">
        <v>0</v>
      </c>
      <c r="E226" s="278"/>
    </row>
    <row r="227" spans="1:5" ht="17" x14ac:dyDescent="0.2">
      <c r="A227" s="106" t="s">
        <v>556</v>
      </c>
      <c r="B227" s="107">
        <f>SUM(B218:B226)</f>
        <v>1.0000000000000002</v>
      </c>
      <c r="C227" s="107">
        <f>SUM(C218:C226)</f>
        <v>1</v>
      </c>
      <c r="D227" s="107">
        <f>SUM(D218:D226)</f>
        <v>1</v>
      </c>
      <c r="E227" s="278"/>
    </row>
    <row r="229" spans="1:5" ht="16" customHeight="1" x14ac:dyDescent="0.2">
      <c r="A229" s="272" t="s">
        <v>769</v>
      </c>
      <c r="B229" s="272"/>
      <c r="C229" s="272"/>
      <c r="D229" s="272"/>
      <c r="E229" s="108"/>
    </row>
    <row r="230" spans="1:5" x14ac:dyDescent="0.2">
      <c r="A230" s="272"/>
      <c r="B230" s="272"/>
      <c r="C230" s="272"/>
      <c r="D230" s="272"/>
      <c r="E230" s="108"/>
    </row>
    <row r="231" spans="1:5" x14ac:dyDescent="0.2">
      <c r="B231" s="108"/>
      <c r="C231" s="108"/>
      <c r="D231" s="108"/>
      <c r="E231" s="108"/>
    </row>
    <row r="235" spans="1:5" ht="19" x14ac:dyDescent="0.25">
      <c r="A235" s="86" t="s">
        <v>770</v>
      </c>
    </row>
    <row r="237" spans="1:5" x14ac:dyDescent="0.2">
      <c r="A237" s="27" t="s">
        <v>771</v>
      </c>
      <c r="D237" s="117">
        <v>3.6</v>
      </c>
    </row>
    <row r="238" spans="1:5" x14ac:dyDescent="0.2">
      <c r="A238" s="27"/>
      <c r="D238" s="17"/>
    </row>
    <row r="239" spans="1:5" x14ac:dyDescent="0.2">
      <c r="A239" s="34" t="s">
        <v>772</v>
      </c>
      <c r="D239" s="76">
        <v>0.97499999999999998</v>
      </c>
    </row>
    <row r="241" spans="1:2" ht="19" x14ac:dyDescent="0.25">
      <c r="A241" s="86"/>
    </row>
    <row r="246" spans="1:2" ht="19" x14ac:dyDescent="0.25">
      <c r="A246" s="86" t="s">
        <v>773</v>
      </c>
    </row>
    <row r="248" spans="1:2" x14ac:dyDescent="0.2">
      <c r="A248" t="s">
        <v>774</v>
      </c>
      <c r="B248" s="31" t="s">
        <v>21</v>
      </c>
    </row>
    <row r="249" spans="1:2" ht="34" x14ac:dyDescent="0.2">
      <c r="A249" s="108" t="s">
        <v>775</v>
      </c>
    </row>
    <row r="251" spans="1:2" x14ac:dyDescent="0.2">
      <c r="A251" s="109" t="s">
        <v>776</v>
      </c>
      <c r="B251" s="35"/>
    </row>
    <row r="253" spans="1:2" x14ac:dyDescent="0.2">
      <c r="A253" s="109" t="s">
        <v>777</v>
      </c>
      <c r="B253" s="31"/>
    </row>
    <row r="255" spans="1:2" ht="32" customHeight="1" x14ac:dyDescent="0.2">
      <c r="A255" s="110" t="s">
        <v>778</v>
      </c>
      <c r="B255" s="29"/>
    </row>
    <row r="257" spans="1:2" ht="34" x14ac:dyDescent="0.2">
      <c r="A257" s="111" t="s">
        <v>779</v>
      </c>
      <c r="B257" s="29"/>
    </row>
    <row r="260" spans="1:2" ht="19" x14ac:dyDescent="0.25">
      <c r="A260" s="86" t="s">
        <v>780</v>
      </c>
    </row>
    <row r="262" spans="1:2" x14ac:dyDescent="0.2">
      <c r="A262" t="s">
        <v>781</v>
      </c>
      <c r="B262" s="31" t="s">
        <v>21</v>
      </c>
    </row>
    <row r="264" spans="1:2" x14ac:dyDescent="0.2">
      <c r="A264" t="s">
        <v>782</v>
      </c>
    </row>
    <row r="265" spans="1:2" x14ac:dyDescent="0.2">
      <c r="A265" s="10" t="s">
        <v>783</v>
      </c>
    </row>
    <row r="267" spans="1:2" x14ac:dyDescent="0.2">
      <c r="A267" s="30" t="s">
        <v>784</v>
      </c>
      <c r="B267" s="206"/>
    </row>
    <row r="268" spans="1:2" x14ac:dyDescent="0.2">
      <c r="A268" s="30" t="s">
        <v>785</v>
      </c>
      <c r="B268" s="206"/>
    </row>
    <row r="271" spans="1:2" ht="19" x14ac:dyDescent="0.25">
      <c r="A271" s="86" t="s">
        <v>786</v>
      </c>
    </row>
    <row r="273" spans="1:4" x14ac:dyDescent="0.2">
      <c r="A273" t="s">
        <v>787</v>
      </c>
      <c r="B273" s="31" t="s">
        <v>5</v>
      </c>
    </row>
    <row r="275" spans="1:4" ht="19" x14ac:dyDescent="0.25">
      <c r="A275" s="86" t="s">
        <v>788</v>
      </c>
    </row>
    <row r="277" spans="1:4" x14ac:dyDescent="0.2">
      <c r="A277" t="s">
        <v>789</v>
      </c>
      <c r="C277" s="29" t="s">
        <v>5</v>
      </c>
    </row>
    <row r="279" spans="1:4" x14ac:dyDescent="0.2">
      <c r="A279" t="s">
        <v>790</v>
      </c>
      <c r="C279" s="54">
        <v>45139</v>
      </c>
    </row>
    <row r="281" spans="1:4" x14ac:dyDescent="0.2">
      <c r="A281" t="s">
        <v>791</v>
      </c>
      <c r="D281" s="54"/>
    </row>
    <row r="283" spans="1:4" ht="19" x14ac:dyDescent="0.25">
      <c r="A283" s="86" t="s">
        <v>792</v>
      </c>
    </row>
    <row r="285" spans="1:4" x14ac:dyDescent="0.2">
      <c r="A285" t="s">
        <v>793</v>
      </c>
    </row>
    <row r="287" spans="1:4" ht="17" x14ac:dyDescent="0.2">
      <c r="A287" s="77" t="s">
        <v>1365</v>
      </c>
    </row>
    <row r="289" spans="1:4" ht="34" customHeight="1" x14ac:dyDescent="0.2">
      <c r="A289" s="273" t="s">
        <v>794</v>
      </c>
      <c r="B289" s="273"/>
      <c r="C289" s="274"/>
      <c r="D289" s="37"/>
    </row>
    <row r="290" spans="1:4" x14ac:dyDescent="0.2">
      <c r="A290" s="275" t="s">
        <v>795</v>
      </c>
      <c r="B290" s="275"/>
      <c r="C290" s="276"/>
      <c r="D290" s="54">
        <v>45047</v>
      </c>
    </row>
    <row r="291" spans="1:4" x14ac:dyDescent="0.2">
      <c r="B291" s="16"/>
    </row>
    <row r="292" spans="1:4" x14ac:dyDescent="0.2">
      <c r="A292" t="s">
        <v>796</v>
      </c>
      <c r="B292" s="16"/>
    </row>
    <row r="293" spans="1:4" x14ac:dyDescent="0.2">
      <c r="B293" s="16"/>
    </row>
    <row r="294" spans="1:4" ht="141" customHeight="1" x14ac:dyDescent="0.2">
      <c r="A294" s="15"/>
      <c r="B294" s="16"/>
    </row>
    <row r="295" spans="1:4" x14ac:dyDescent="0.2">
      <c r="B295" s="16"/>
    </row>
    <row r="296" spans="1:4" x14ac:dyDescent="0.2">
      <c r="B296" s="16"/>
    </row>
    <row r="297" spans="1:4" x14ac:dyDescent="0.2">
      <c r="B297" s="16"/>
    </row>
    <row r="298" spans="1:4" x14ac:dyDescent="0.2">
      <c r="B298" s="16"/>
    </row>
    <row r="299" spans="1:4" x14ac:dyDescent="0.2">
      <c r="A299" t="s">
        <v>797</v>
      </c>
      <c r="B299" s="206"/>
    </row>
    <row r="300" spans="1:4" x14ac:dyDescent="0.2">
      <c r="B300" s="16"/>
    </row>
    <row r="301" spans="1:4" x14ac:dyDescent="0.2">
      <c r="A301" t="s">
        <v>798</v>
      </c>
      <c r="B301" s="36"/>
    </row>
    <row r="302" spans="1:4" x14ac:dyDescent="0.2">
      <c r="B302" s="16"/>
    </row>
    <row r="303" spans="1:4" x14ac:dyDescent="0.2">
      <c r="A303" t="s">
        <v>799</v>
      </c>
      <c r="B303" s="31"/>
    </row>
    <row r="306" spans="1:3" ht="19" x14ac:dyDescent="0.25">
      <c r="A306" s="86" t="s">
        <v>800</v>
      </c>
    </row>
    <row r="308" spans="1:3" x14ac:dyDescent="0.2">
      <c r="A308" t="s">
        <v>801</v>
      </c>
      <c r="C308" s="31" t="s">
        <v>5</v>
      </c>
    </row>
    <row r="310" spans="1:3" x14ac:dyDescent="0.2">
      <c r="A310" t="s">
        <v>802</v>
      </c>
      <c r="B310" s="14"/>
    </row>
    <row r="311" spans="1:3" x14ac:dyDescent="0.2">
      <c r="B311" s="14"/>
    </row>
    <row r="312" spans="1:3" ht="17" x14ac:dyDescent="0.2">
      <c r="A312" s="170" t="s">
        <v>1394</v>
      </c>
    </row>
    <row r="313" spans="1:3" x14ac:dyDescent="0.2">
      <c r="A313" s="14"/>
    </row>
    <row r="314" spans="1:3" ht="19" x14ac:dyDescent="0.25">
      <c r="A314" s="86" t="s">
        <v>803</v>
      </c>
    </row>
    <row r="316" spans="1:3" ht="32" customHeight="1" x14ac:dyDescent="0.2">
      <c r="A316" s="229" t="s">
        <v>804</v>
      </c>
      <c r="B316" s="229"/>
      <c r="C316" s="29" t="s">
        <v>21</v>
      </c>
    </row>
    <row r="319" spans="1:3" ht="19" x14ac:dyDescent="0.25">
      <c r="A319" s="112" t="s">
        <v>805</v>
      </c>
    </row>
    <row r="321" spans="1:3" ht="19" x14ac:dyDescent="0.25">
      <c r="A321" s="86" t="s">
        <v>806</v>
      </c>
    </row>
    <row r="323" spans="1:3" ht="16" customHeight="1" x14ac:dyDescent="0.2">
      <c r="A323" s="249" t="s">
        <v>807</v>
      </c>
      <c r="B323" s="249"/>
    </row>
    <row r="324" spans="1:3" x14ac:dyDescent="0.2">
      <c r="A324" s="249"/>
      <c r="B324" s="249"/>
      <c r="C324" s="29" t="s">
        <v>21</v>
      </c>
    </row>
    <row r="325" spans="1:3" x14ac:dyDescent="0.2">
      <c r="A325" s="249"/>
      <c r="B325" s="249"/>
    </row>
    <row r="326" spans="1:3" x14ac:dyDescent="0.2">
      <c r="A326" s="249"/>
      <c r="B326" s="249"/>
    </row>
    <row r="328" spans="1:3" x14ac:dyDescent="0.2">
      <c r="A328" s="113" t="s">
        <v>808</v>
      </c>
    </row>
    <row r="329" spans="1:3" x14ac:dyDescent="0.2">
      <c r="A329" s="30" t="s">
        <v>809</v>
      </c>
      <c r="B329" s="206"/>
    </row>
    <row r="330" spans="1:3" x14ac:dyDescent="0.2">
      <c r="A330" s="30" t="s">
        <v>810</v>
      </c>
      <c r="B330" s="206"/>
    </row>
    <row r="331" spans="1:3" x14ac:dyDescent="0.2">
      <c r="A331" s="30"/>
      <c r="B331" s="173"/>
    </row>
    <row r="332" spans="1:3" x14ac:dyDescent="0.2">
      <c r="A332" s="30" t="s">
        <v>811</v>
      </c>
      <c r="B332" s="206"/>
    </row>
    <row r="333" spans="1:3" x14ac:dyDescent="0.2">
      <c r="A333" s="30" t="s">
        <v>812</v>
      </c>
      <c r="B333" s="206"/>
    </row>
    <row r="335" spans="1:3" x14ac:dyDescent="0.2">
      <c r="A335" s="113" t="s">
        <v>820</v>
      </c>
    </row>
    <row r="336" spans="1:3" x14ac:dyDescent="0.2">
      <c r="A336" s="30" t="s">
        <v>1361</v>
      </c>
      <c r="B336" s="72"/>
    </row>
    <row r="337" spans="1:5" x14ac:dyDescent="0.2">
      <c r="A337" s="30" t="s">
        <v>1362</v>
      </c>
      <c r="B337" s="72"/>
    </row>
    <row r="338" spans="1:5" x14ac:dyDescent="0.2">
      <c r="A338" s="30"/>
      <c r="B338" s="210"/>
    </row>
    <row r="339" spans="1:5" ht="16" customHeight="1" x14ac:dyDescent="0.2">
      <c r="A339" s="30" t="s">
        <v>813</v>
      </c>
      <c r="B339" s="7"/>
      <c r="C339" s="7"/>
      <c r="D339" s="7"/>
      <c r="E339" s="7"/>
    </row>
    <row r="340" spans="1:5" ht="68" customHeight="1" x14ac:dyDescent="0.2">
      <c r="A340" s="15"/>
      <c r="B340" s="7"/>
      <c r="C340" s="7"/>
      <c r="D340" s="7"/>
      <c r="E340" s="7"/>
    </row>
    <row r="341" spans="1:5" ht="31" customHeight="1" x14ac:dyDescent="0.2">
      <c r="A341" s="14"/>
      <c r="B341" s="7"/>
      <c r="C341" s="7"/>
      <c r="D341" s="7"/>
      <c r="E341" s="7"/>
    </row>
    <row r="342" spans="1:5" ht="19" x14ac:dyDescent="0.25">
      <c r="A342" s="86" t="s">
        <v>814</v>
      </c>
    </row>
    <row r="344" spans="1:5" x14ac:dyDescent="0.2">
      <c r="A344" s="229" t="s">
        <v>815</v>
      </c>
      <c r="B344" s="229"/>
    </row>
    <row r="345" spans="1:5" x14ac:dyDescent="0.2">
      <c r="A345" s="229"/>
      <c r="B345" s="229"/>
      <c r="C345" s="31" t="s">
        <v>5</v>
      </c>
    </row>
    <row r="346" spans="1:5" x14ac:dyDescent="0.2">
      <c r="A346" s="229"/>
      <c r="B346" s="229"/>
    </row>
    <row r="348" spans="1:5" x14ac:dyDescent="0.2">
      <c r="A348" s="114" t="s">
        <v>816</v>
      </c>
    </row>
    <row r="349" spans="1:5" x14ac:dyDescent="0.2">
      <c r="A349" s="115" t="s">
        <v>817</v>
      </c>
      <c r="B349" s="206">
        <v>45231</v>
      </c>
    </row>
    <row r="350" spans="1:5" x14ac:dyDescent="0.2">
      <c r="A350" s="115" t="s">
        <v>818</v>
      </c>
      <c r="B350" s="206">
        <v>45285</v>
      </c>
    </row>
    <row r="352" spans="1:5" x14ac:dyDescent="0.2">
      <c r="A352" s="229" t="s">
        <v>819</v>
      </c>
    </row>
    <row r="353" spans="1:5" x14ac:dyDescent="0.2">
      <c r="A353" s="229"/>
      <c r="B353" s="31" t="s">
        <v>21</v>
      </c>
    </row>
    <row r="355" spans="1:5" x14ac:dyDescent="0.2">
      <c r="A355" s="113" t="s">
        <v>820</v>
      </c>
    </row>
    <row r="356" spans="1:5" x14ac:dyDescent="0.2">
      <c r="A356" s="30" t="s">
        <v>1358</v>
      </c>
      <c r="B356" s="72"/>
    </row>
    <row r="357" spans="1:5" x14ac:dyDescent="0.2">
      <c r="A357" s="30" t="s">
        <v>1359</v>
      </c>
      <c r="B357" s="72"/>
    </row>
    <row r="358" spans="1:5" x14ac:dyDescent="0.2">
      <c r="A358" s="30" t="s">
        <v>1360</v>
      </c>
      <c r="B358" s="171"/>
    </row>
    <row r="365" spans="1:5" ht="19" x14ac:dyDescent="0.25">
      <c r="A365" s="228" t="s">
        <v>821</v>
      </c>
      <c r="B365" s="228"/>
      <c r="C365" s="228"/>
      <c r="D365" s="228"/>
      <c r="E365" s="228"/>
    </row>
  </sheetData>
  <sheetProtection formatCells="0" formatColumns="0" formatRows="0" selectLockedCells="1"/>
  <mergeCells count="27">
    <mergeCell ref="A115:C115"/>
    <mergeCell ref="A229:D230"/>
    <mergeCell ref="A289:C289"/>
    <mergeCell ref="A290:C290"/>
    <mergeCell ref="A148:E148"/>
    <mergeCell ref="E216:E227"/>
    <mergeCell ref="A344:B346"/>
    <mergeCell ref="A352:A353"/>
    <mergeCell ref="A365:E365"/>
    <mergeCell ref="A316:B316"/>
    <mergeCell ref="A323:B326"/>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2" xr:uid="{D1516B4B-B1F0-784A-B3C5-751229BC207A}">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346777C1-96B8-7049-A02A-D9A5D977F1E6}">
      <formula1>400</formula1>
      <formula2>1600</formula2>
    </dataValidation>
    <dataValidation type="whole" allowBlank="1" showInputMessage="1" showErrorMessage="1" errorTitle="Invalid Score Range" error="Score must be between 200 - 800. " sqref="B160:D161" xr:uid="{74CEA40B-72C0-2542-89C7-AA814D33FCB1}">
      <formula1>200</formula1>
      <formula2>800</formula2>
    </dataValidation>
    <dataValidation type="whole" allowBlank="1" showInputMessage="1" showErrorMessage="1" errorTitle="Invalid Score Range" error="Score must be between 0 - 36. " sqref="B162:D167" xr:uid="{F6C2B797-5270-EE40-B4DC-6D1100128B04}">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AB203C1E-6D9C-644E-B039-17578D3B4F38}">
      <formula1>ISNUMBER(B189:E194)</formula1>
    </dataValidation>
  </dataValidations>
  <pageMargins left="0.7" right="0.7" top="0.75" bottom="0.75" header="0.3" footer="0.3"/>
  <pageSetup orientation="landscape" horizontalDpi="0" verticalDpi="0"/>
  <headerFooter>
    <oddHeader xml:space="preserve">&amp;C 
</oddHeader>
    <oddFooter xml:space="preserve">&amp;C       </oddFooter>
  </headerFooter>
  <rowBreaks count="3" manualBreakCount="3">
    <brk id="143" max="16383" man="1"/>
    <brk id="320" max="16383" man="1"/>
    <brk id="341"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7238" r:id="rId3" name="Check Box 70">
              <controlPr locked="0" defaultSize="0" autoFill="0" autoLine="0" autoPict="0">
                <anchor moveWithCells="1">
                  <from>
                    <xdr:col>0</xdr:col>
                    <xdr:colOff>127000</xdr:colOff>
                    <xdr:row>133</xdr:row>
                    <xdr:rowOff>114300</xdr:rowOff>
                  </from>
                  <to>
                    <xdr:col>0</xdr:col>
                    <xdr:colOff>1651000</xdr:colOff>
                    <xdr:row>135</xdr:row>
                    <xdr:rowOff>88900</xdr:rowOff>
                  </to>
                </anchor>
              </controlPr>
            </control>
          </mc:Choice>
        </mc:AlternateContent>
        <mc:AlternateContent xmlns:mc="http://schemas.openxmlformats.org/markup-compatibility/2006">
          <mc:Choice Requires="x14">
            <control shapeId="7239" r:id="rId4" name="Check Box 71">
              <controlPr locked="0" defaultSize="0" autoFill="0" autoLine="0" autoPict="0">
                <anchor moveWithCells="1">
                  <from>
                    <xdr:col>0</xdr:col>
                    <xdr:colOff>127000</xdr:colOff>
                    <xdr:row>135</xdr:row>
                    <xdr:rowOff>101600</xdr:rowOff>
                  </from>
                  <to>
                    <xdr:col>0</xdr:col>
                    <xdr:colOff>1651000</xdr:colOff>
                    <xdr:row>137</xdr:row>
                    <xdr:rowOff>76200</xdr:rowOff>
                  </to>
                </anchor>
              </controlPr>
            </control>
          </mc:Choice>
        </mc:AlternateContent>
        <mc:AlternateContent xmlns:mc="http://schemas.openxmlformats.org/markup-compatibility/2006">
          <mc:Choice Requires="x14">
            <control shapeId="7240" r:id="rId5" name="Check Box 72">
              <controlPr locked="0" defaultSize="0" autoFill="0" autoLine="0" autoPict="0">
                <anchor moveWithCells="1">
                  <from>
                    <xdr:col>0</xdr:col>
                    <xdr:colOff>139700</xdr:colOff>
                    <xdr:row>137</xdr:row>
                    <xdr:rowOff>114300</xdr:rowOff>
                  </from>
                  <to>
                    <xdr:col>0</xdr:col>
                    <xdr:colOff>1663700</xdr:colOff>
                    <xdr:row>139</xdr:row>
                    <xdr:rowOff>88900</xdr:rowOff>
                  </to>
                </anchor>
              </controlPr>
            </control>
          </mc:Choice>
        </mc:AlternateContent>
        <mc:AlternateContent xmlns:mc="http://schemas.openxmlformats.org/markup-compatibility/2006">
          <mc:Choice Requires="x14">
            <control shapeId="7241" r:id="rId6" name="Check Box 73">
              <controlPr locked="0" defaultSize="0" autoFill="0" autoLine="0" autoPict="0">
                <anchor moveWithCells="1">
                  <from>
                    <xdr:col>0</xdr:col>
                    <xdr:colOff>2133600</xdr:colOff>
                    <xdr:row>133</xdr:row>
                    <xdr:rowOff>114300</xdr:rowOff>
                  </from>
                  <to>
                    <xdr:col>0</xdr:col>
                    <xdr:colOff>3657600</xdr:colOff>
                    <xdr:row>135</xdr:row>
                    <xdr:rowOff>88900</xdr:rowOff>
                  </to>
                </anchor>
              </controlPr>
            </control>
          </mc:Choice>
        </mc:AlternateContent>
        <mc:AlternateContent xmlns:mc="http://schemas.openxmlformats.org/markup-compatibility/2006">
          <mc:Choice Requires="x14">
            <control shapeId="7242" r:id="rId7" name="Check Box 74">
              <controlPr locked="0" defaultSize="0" autoFill="0" autoLine="0" autoPict="0">
                <anchor moveWithCells="1">
                  <from>
                    <xdr:col>0</xdr:col>
                    <xdr:colOff>2133600</xdr:colOff>
                    <xdr:row>135</xdr:row>
                    <xdr:rowOff>114300</xdr:rowOff>
                  </from>
                  <to>
                    <xdr:col>0</xdr:col>
                    <xdr:colOff>4483100</xdr:colOff>
                    <xdr:row>137</xdr:row>
                    <xdr:rowOff>88900</xdr:rowOff>
                  </to>
                </anchor>
              </controlPr>
            </control>
          </mc:Choice>
        </mc:AlternateContent>
        <mc:AlternateContent xmlns:mc="http://schemas.openxmlformats.org/markup-compatibility/2006">
          <mc:Choice Requires="x14">
            <control shapeId="7243" r:id="rId8" name="Check Box 75">
              <controlPr locked="0" defaultSize="0" autoFill="0" autoLine="0" autoPict="0">
                <anchor moveWithCells="1">
                  <from>
                    <xdr:col>0</xdr:col>
                    <xdr:colOff>2146300</xdr:colOff>
                    <xdr:row>137</xdr:row>
                    <xdr:rowOff>127000</xdr:rowOff>
                  </from>
                  <to>
                    <xdr:col>0</xdr:col>
                    <xdr:colOff>4025900</xdr:colOff>
                    <xdr:row>139</xdr:row>
                    <xdr:rowOff>101600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B353 C345 B36:B38 D115 B125 B248 B253 B257 B262 B273 C277 C308 B28 C324 C316</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B255</xm:sqref>
        </x14:dataValidation>
        <x14:dataValidation type="list" allowBlank="1" showInputMessage="1" showErrorMessage="1" xr:uid="{A4EAB1D8-7DDC-F446-B98C-6A457F3DB6CC}">
          <x14:formula1>
            <xm:f>validations!$N$1:$N$3</xm:f>
          </x14:formula1>
          <xm:sqref>A287</xm:sqref>
        </x14:dataValidation>
        <x14:dataValidation type="list" allowBlank="1" showInputMessage="1" showErrorMessage="1" xr:uid="{CEB2BEDE-9BE5-C64D-AE27-A801884E0502}">
          <x14:formula1>
            <xm:f>validations!$O$1:$O$3</xm:f>
          </x14:formula1>
          <xm:sqref>B303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I137"/>
  <sheetViews>
    <sheetView showGridLines="0" showRowColHeaders="0" showRuler="0" view="pageLayout" zoomScale="110" zoomScaleNormal="100" zoomScalePageLayoutView="110" workbookViewId="0">
      <selection activeCell="E69" sqref="E69"/>
    </sheetView>
  </sheetViews>
  <sheetFormatPr baseColWidth="10" defaultColWidth="11" defaultRowHeight="16" x14ac:dyDescent="0.2"/>
  <cols>
    <col min="2" max="2" width="15" customWidth="1"/>
    <col min="3" max="4" width="11.5" customWidth="1"/>
    <col min="5" max="5" width="11.6640625" customWidth="1"/>
    <col min="6" max="6" width="37.1640625" customWidth="1"/>
    <col min="7" max="7" width="10.1640625" customWidth="1"/>
    <col min="8" max="16" width="10.83203125" customWidth="1"/>
  </cols>
  <sheetData>
    <row r="1" spans="1:9" ht="19" x14ac:dyDescent="0.25">
      <c r="A1" s="226" t="s">
        <v>1366</v>
      </c>
      <c r="B1" s="226"/>
      <c r="C1" s="226"/>
      <c r="D1" s="226"/>
      <c r="E1" s="226"/>
      <c r="F1" s="226"/>
      <c r="G1" s="226"/>
      <c r="H1" s="5"/>
    </row>
    <row r="3" spans="1:9" ht="19" x14ac:dyDescent="0.25">
      <c r="A3" s="5" t="s">
        <v>822</v>
      </c>
    </row>
    <row r="4" spans="1:9" ht="16" customHeight="1" x14ac:dyDescent="0.2">
      <c r="F4" s="280" t="s">
        <v>823</v>
      </c>
      <c r="G4" s="280"/>
      <c r="H4" s="118"/>
    </row>
    <row r="5" spans="1:9" ht="24" x14ac:dyDescent="0.3">
      <c r="A5" t="s">
        <v>824</v>
      </c>
      <c r="E5" s="29" t="s">
        <v>5</v>
      </c>
      <c r="F5" s="280"/>
      <c r="G5" s="280"/>
      <c r="H5" s="118"/>
      <c r="I5" s="119"/>
    </row>
    <row r="7" spans="1:9" ht="40" customHeight="1" x14ac:dyDescent="0.2">
      <c r="A7" s="229" t="s">
        <v>825</v>
      </c>
      <c r="B7" s="229"/>
      <c r="C7" s="229"/>
      <c r="D7" s="229"/>
      <c r="E7" s="229"/>
      <c r="F7" s="229"/>
      <c r="G7" s="29" t="s">
        <v>5</v>
      </c>
      <c r="I7" s="7"/>
    </row>
    <row r="8" spans="1:9" x14ac:dyDescent="0.2">
      <c r="A8" s="7"/>
      <c r="B8" s="7"/>
      <c r="C8" s="7"/>
      <c r="D8" s="7"/>
      <c r="E8" s="7"/>
      <c r="F8" s="7"/>
      <c r="G8" s="7"/>
      <c r="H8" s="7"/>
      <c r="I8" s="7"/>
    </row>
    <row r="9" spans="1:9" ht="19" x14ac:dyDescent="0.25">
      <c r="A9" s="5" t="s">
        <v>826</v>
      </c>
    </row>
    <row r="11" spans="1:9" ht="39" customHeight="1" x14ac:dyDescent="0.2">
      <c r="A11" s="229" t="s">
        <v>827</v>
      </c>
      <c r="B11" s="229"/>
      <c r="C11" s="229"/>
      <c r="D11" s="229"/>
      <c r="E11" s="229"/>
      <c r="F11" s="229"/>
      <c r="G11" s="229"/>
      <c r="H11" s="7"/>
      <c r="I11" s="7"/>
    </row>
    <row r="12" spans="1:9" ht="39" customHeight="1" x14ac:dyDescent="0.2">
      <c r="A12" s="14"/>
      <c r="B12" s="14"/>
      <c r="C12" s="23" t="s">
        <v>828</v>
      </c>
      <c r="D12" s="23" t="s">
        <v>829</v>
      </c>
      <c r="E12" s="23" t="s">
        <v>830</v>
      </c>
      <c r="F12" s="14"/>
      <c r="G12" s="14"/>
      <c r="H12" s="14"/>
      <c r="I12" s="14"/>
    </row>
    <row r="13" spans="1:9" x14ac:dyDescent="0.2">
      <c r="B13" s="30" t="s">
        <v>511</v>
      </c>
      <c r="C13" s="29">
        <v>97</v>
      </c>
      <c r="D13" s="29">
        <v>68</v>
      </c>
      <c r="E13" s="29">
        <v>31</v>
      </c>
    </row>
    <row r="14" spans="1:9" x14ac:dyDescent="0.2">
      <c r="B14" s="30" t="s">
        <v>512</v>
      </c>
      <c r="C14" s="29">
        <v>128</v>
      </c>
      <c r="D14" s="29">
        <v>82</v>
      </c>
      <c r="E14" s="29">
        <v>25</v>
      </c>
    </row>
    <row r="15" spans="1:9" x14ac:dyDescent="0.2">
      <c r="B15" s="30" t="s">
        <v>513</v>
      </c>
      <c r="C15" s="29">
        <v>0</v>
      </c>
      <c r="D15" s="29">
        <v>0</v>
      </c>
      <c r="E15" s="29">
        <v>0</v>
      </c>
    </row>
    <row r="16" spans="1:9" x14ac:dyDescent="0.2">
      <c r="B16" s="30" t="s">
        <v>556</v>
      </c>
      <c r="C16" s="120">
        <f>SUM(C13:C15)</f>
        <v>225</v>
      </c>
      <c r="D16" s="120">
        <f>SUM(D13:D15)</f>
        <v>150</v>
      </c>
      <c r="E16" s="120">
        <f>SUM(E13:E15)</f>
        <v>56</v>
      </c>
    </row>
    <row r="19" spans="1:7" ht="19" x14ac:dyDescent="0.25">
      <c r="A19" s="5" t="s">
        <v>831</v>
      </c>
    </row>
    <row r="21" spans="1:7" x14ac:dyDescent="0.2">
      <c r="A21" t="s">
        <v>832</v>
      </c>
    </row>
    <row r="29" spans="1:7" ht="19" x14ac:dyDescent="0.25">
      <c r="A29" s="5" t="s">
        <v>833</v>
      </c>
    </row>
    <row r="31" spans="1:7" ht="35" customHeight="1" x14ac:dyDescent="0.2">
      <c r="A31" s="229" t="s">
        <v>834</v>
      </c>
      <c r="B31" s="229"/>
      <c r="C31" s="229"/>
      <c r="D31" s="229"/>
      <c r="E31" s="229"/>
      <c r="F31" s="229"/>
      <c r="G31" s="29" t="s">
        <v>5</v>
      </c>
    </row>
    <row r="33" spans="1:8" x14ac:dyDescent="0.2">
      <c r="A33" t="s">
        <v>835</v>
      </c>
      <c r="G33" s="17"/>
      <c r="H33" s="17"/>
    </row>
    <row r="34" spans="1:8" ht="24" customHeight="1" x14ac:dyDescent="0.2">
      <c r="B34" s="48" t="s">
        <v>836</v>
      </c>
      <c r="C34" s="117">
        <v>1</v>
      </c>
      <c r="E34" s="47" t="s">
        <v>837</v>
      </c>
      <c r="F34" s="29" t="s">
        <v>33</v>
      </c>
      <c r="G34" s="24"/>
    </row>
    <row r="36" spans="1:8" ht="19" x14ac:dyDescent="0.25">
      <c r="A36" s="5" t="s">
        <v>838</v>
      </c>
    </row>
    <row r="38" spans="1:8" x14ac:dyDescent="0.2">
      <c r="A38" t="s">
        <v>839</v>
      </c>
    </row>
    <row r="39" spans="1:8" x14ac:dyDescent="0.2">
      <c r="B39" s="10" t="s">
        <v>840</v>
      </c>
    </row>
    <row r="41" spans="1:8" x14ac:dyDescent="0.2">
      <c r="A41" s="279" t="s">
        <v>841</v>
      </c>
      <c r="B41" s="279"/>
      <c r="C41" s="279"/>
      <c r="D41" s="279"/>
      <c r="F41" s="29" t="s">
        <v>1363</v>
      </c>
    </row>
    <row r="42" spans="1:8" x14ac:dyDescent="0.2">
      <c r="A42" s="279" t="s">
        <v>842</v>
      </c>
      <c r="B42" s="279"/>
      <c r="C42" s="279"/>
      <c r="D42" s="279"/>
      <c r="F42" s="29" t="s">
        <v>1363</v>
      </c>
    </row>
    <row r="43" spans="1:8" x14ac:dyDescent="0.2">
      <c r="A43" s="279" t="s">
        <v>843</v>
      </c>
      <c r="B43" s="279"/>
      <c r="C43" s="279"/>
      <c r="D43" s="279"/>
      <c r="F43" s="29" t="s">
        <v>1363</v>
      </c>
    </row>
    <row r="44" spans="1:8" x14ac:dyDescent="0.2">
      <c r="A44" s="279" t="s">
        <v>666</v>
      </c>
      <c r="B44" s="279"/>
      <c r="C44" s="279"/>
      <c r="D44" s="279"/>
      <c r="F44" s="29" t="s">
        <v>61</v>
      </c>
    </row>
    <row r="45" spans="1:8" x14ac:dyDescent="0.2">
      <c r="A45" s="279" t="s">
        <v>844</v>
      </c>
      <c r="B45" s="279"/>
      <c r="C45" s="279"/>
      <c r="D45" s="279"/>
      <c r="F45" s="29" t="s">
        <v>48</v>
      </c>
    </row>
    <row r="46" spans="1:8" x14ac:dyDescent="0.2">
      <c r="A46" s="279" t="s">
        <v>845</v>
      </c>
      <c r="B46" s="279"/>
      <c r="C46" s="279"/>
      <c r="D46" s="279"/>
      <c r="F46" s="29" t="s">
        <v>61</v>
      </c>
    </row>
    <row r="49" spans="1:8" ht="19" x14ac:dyDescent="0.25">
      <c r="A49" s="5" t="s">
        <v>846</v>
      </c>
    </row>
    <row r="50" spans="1:8" x14ac:dyDescent="0.2">
      <c r="A50" t="s">
        <v>847</v>
      </c>
    </row>
    <row r="52" spans="1:8" x14ac:dyDescent="0.2">
      <c r="B52" s="279" t="s">
        <v>848</v>
      </c>
      <c r="C52" s="279"/>
      <c r="D52" s="279"/>
      <c r="E52" s="117">
        <v>2</v>
      </c>
    </row>
    <row r="54" spans="1:8" ht="19" x14ac:dyDescent="0.25">
      <c r="A54" s="5" t="s">
        <v>849</v>
      </c>
    </row>
    <row r="55" spans="1:8" x14ac:dyDescent="0.2">
      <c r="A55" t="s">
        <v>850</v>
      </c>
    </row>
    <row r="57" spans="1:8" x14ac:dyDescent="0.2">
      <c r="B57" s="279" t="s">
        <v>848</v>
      </c>
      <c r="C57" s="279"/>
      <c r="D57" s="279"/>
      <c r="E57" s="117">
        <v>2</v>
      </c>
    </row>
    <row r="58" spans="1:8" ht="19" x14ac:dyDescent="0.25">
      <c r="A58" s="5" t="s">
        <v>851</v>
      </c>
    </row>
    <row r="59" spans="1:8" ht="115" customHeight="1" x14ac:dyDescent="0.2">
      <c r="F59" s="134"/>
    </row>
    <row r="61" spans="1:8" ht="19" x14ac:dyDescent="0.25">
      <c r="A61" s="5" t="s">
        <v>852</v>
      </c>
    </row>
    <row r="62" spans="1:8" ht="24" customHeight="1" x14ac:dyDescent="0.2">
      <c r="A62" s="229" t="s">
        <v>853</v>
      </c>
      <c r="B62" s="229"/>
      <c r="C62" s="229"/>
      <c r="D62" s="229"/>
      <c r="E62" s="229"/>
      <c r="F62" s="229"/>
      <c r="G62" s="7"/>
      <c r="H62" s="7"/>
    </row>
    <row r="63" spans="1:8" ht="24" customHeight="1" x14ac:dyDescent="0.2">
      <c r="A63" s="229"/>
      <c r="B63" s="229"/>
      <c r="C63" s="229"/>
      <c r="D63" s="229"/>
      <c r="E63" s="229"/>
      <c r="F63" s="229"/>
      <c r="G63" s="7"/>
      <c r="H63" s="7"/>
    </row>
    <row r="65" spans="1:6" ht="34" x14ac:dyDescent="0.2">
      <c r="B65" s="23" t="s">
        <v>785</v>
      </c>
      <c r="C65" s="23" t="s">
        <v>854</v>
      </c>
      <c r="D65" s="23" t="s">
        <v>855</v>
      </c>
      <c r="E65" s="23" t="s">
        <v>856</v>
      </c>
      <c r="F65" s="23" t="s">
        <v>857</v>
      </c>
    </row>
    <row r="66" spans="1:6" x14ac:dyDescent="0.2">
      <c r="A66" s="22" t="s">
        <v>858</v>
      </c>
      <c r="B66" s="206">
        <v>44986</v>
      </c>
      <c r="C66" s="206">
        <v>44986</v>
      </c>
      <c r="D66" s="206"/>
      <c r="E66" s="206">
        <v>45047</v>
      </c>
    </row>
    <row r="67" spans="1:6" x14ac:dyDescent="0.2">
      <c r="A67" s="22" t="s">
        <v>859</v>
      </c>
      <c r="B67" s="206"/>
      <c r="C67" s="206"/>
      <c r="D67" s="206"/>
      <c r="E67" s="206"/>
    </row>
    <row r="68" spans="1:6" x14ac:dyDescent="0.2">
      <c r="A68" s="22" t="s">
        <v>860</v>
      </c>
      <c r="B68" s="206">
        <v>45231</v>
      </c>
      <c r="C68" s="206">
        <v>45231</v>
      </c>
      <c r="D68" s="206">
        <v>45245</v>
      </c>
      <c r="E68" s="206">
        <v>45627</v>
      </c>
    </row>
    <row r="69" spans="1:6" x14ac:dyDescent="0.2">
      <c r="A69" s="22" t="s">
        <v>861</v>
      </c>
      <c r="B69" s="206"/>
      <c r="C69" s="206"/>
      <c r="D69" s="206"/>
      <c r="E69" s="206"/>
    </row>
    <row r="75" spans="1:6" ht="19" x14ac:dyDescent="0.25">
      <c r="A75" s="5" t="s">
        <v>862</v>
      </c>
    </row>
    <row r="77" spans="1:6" ht="40" customHeight="1" x14ac:dyDescent="0.2">
      <c r="A77" s="229" t="s">
        <v>863</v>
      </c>
      <c r="B77" s="229"/>
      <c r="C77" s="229"/>
      <c r="D77" s="229"/>
      <c r="E77" s="44" t="s">
        <v>21</v>
      </c>
    </row>
    <row r="78" spans="1:6" ht="19" x14ac:dyDescent="0.25">
      <c r="A78" s="5" t="s">
        <v>864</v>
      </c>
    </row>
    <row r="79" spans="1:6" x14ac:dyDescent="0.2">
      <c r="A79" t="s">
        <v>865</v>
      </c>
    </row>
    <row r="80" spans="1:6" ht="66" customHeight="1" x14ac:dyDescent="0.2">
      <c r="F80" s="15"/>
    </row>
    <row r="81" spans="1:4" ht="19" x14ac:dyDescent="0.25">
      <c r="A81" s="5" t="s">
        <v>866</v>
      </c>
    </row>
    <row r="82" spans="1:4" x14ac:dyDescent="0.2">
      <c r="A82" t="s">
        <v>867</v>
      </c>
    </row>
    <row r="84" spans="1:4" x14ac:dyDescent="0.2">
      <c r="B84" t="s">
        <v>868</v>
      </c>
      <c r="C84" s="29" t="s">
        <v>1395</v>
      </c>
    </row>
    <row r="86" spans="1:4" ht="19" x14ac:dyDescent="0.25">
      <c r="A86" s="5" t="s">
        <v>869</v>
      </c>
    </row>
    <row r="87" spans="1:4" x14ac:dyDescent="0.2">
      <c r="A87" t="s">
        <v>870</v>
      </c>
    </row>
    <row r="89" spans="1:4" x14ac:dyDescent="0.2">
      <c r="A89" t="s">
        <v>871</v>
      </c>
      <c r="B89" s="117">
        <v>64</v>
      </c>
      <c r="C89" t="s">
        <v>872</v>
      </c>
      <c r="D89" s="29" t="s">
        <v>33</v>
      </c>
    </row>
    <row r="91" spans="1:4" ht="19" x14ac:dyDescent="0.25">
      <c r="A91" s="5" t="s">
        <v>873</v>
      </c>
    </row>
    <row r="92" spans="1:4" x14ac:dyDescent="0.2">
      <c r="A92" t="s">
        <v>874</v>
      </c>
    </row>
    <row r="94" spans="1:4" x14ac:dyDescent="0.2">
      <c r="A94" t="s">
        <v>871</v>
      </c>
      <c r="B94" s="117"/>
      <c r="C94" t="s">
        <v>872</v>
      </c>
      <c r="D94" s="29"/>
    </row>
    <row r="96" spans="1:4" ht="19" x14ac:dyDescent="0.25">
      <c r="A96" s="5" t="s">
        <v>875</v>
      </c>
    </row>
    <row r="97" spans="1:6" x14ac:dyDescent="0.2">
      <c r="A97" t="s">
        <v>876</v>
      </c>
    </row>
    <row r="99" spans="1:6" x14ac:dyDescent="0.2">
      <c r="A99" t="s">
        <v>871</v>
      </c>
      <c r="B99" s="117" t="s">
        <v>1393</v>
      </c>
    </row>
    <row r="101" spans="1:6" ht="19" x14ac:dyDescent="0.25">
      <c r="A101" s="5" t="s">
        <v>877</v>
      </c>
    </row>
    <row r="102" spans="1:6" x14ac:dyDescent="0.2">
      <c r="A102" t="s">
        <v>878</v>
      </c>
    </row>
    <row r="104" spans="1:6" x14ac:dyDescent="0.2">
      <c r="A104" t="s">
        <v>871</v>
      </c>
      <c r="B104" s="117">
        <v>32</v>
      </c>
    </row>
    <row r="105" spans="1:6" x14ac:dyDescent="0.2">
      <c r="F105" s="14"/>
    </row>
    <row r="106" spans="1:6" x14ac:dyDescent="0.2">
      <c r="F106" s="14"/>
    </row>
    <row r="107" spans="1:6" ht="19" x14ac:dyDescent="0.25">
      <c r="A107" s="5" t="s">
        <v>879</v>
      </c>
      <c r="F107" s="14"/>
    </row>
    <row r="108" spans="1:6" x14ac:dyDescent="0.2">
      <c r="A108" t="s">
        <v>880</v>
      </c>
      <c r="F108" s="14"/>
    </row>
    <row r="109" spans="1:6" ht="78" customHeight="1" x14ac:dyDescent="0.2">
      <c r="F109" s="15"/>
    </row>
    <row r="110" spans="1:6" ht="19" x14ac:dyDescent="0.25">
      <c r="A110" s="5" t="s">
        <v>881</v>
      </c>
    </row>
    <row r="111" spans="1:6" x14ac:dyDescent="0.2">
      <c r="A111" t="s">
        <v>882</v>
      </c>
    </row>
    <row r="116" spans="1:7" ht="19" x14ac:dyDescent="0.25">
      <c r="F116" s="45"/>
    </row>
    <row r="117" spans="1:7" ht="19" x14ac:dyDescent="0.25">
      <c r="A117" s="5" t="s">
        <v>883</v>
      </c>
    </row>
    <row r="118" spans="1:7" x14ac:dyDescent="0.2">
      <c r="A118" s="229" t="s">
        <v>884</v>
      </c>
      <c r="B118" s="229"/>
      <c r="C118" s="229"/>
      <c r="D118" s="229"/>
      <c r="E118" s="229"/>
      <c r="F118" s="229"/>
      <c r="G118" s="229"/>
    </row>
    <row r="119" spans="1:7" ht="20" customHeight="1" x14ac:dyDescent="0.2">
      <c r="A119" s="229"/>
      <c r="B119" s="229"/>
      <c r="C119" s="229"/>
      <c r="D119" s="229"/>
      <c r="E119" s="229"/>
      <c r="F119" s="229"/>
      <c r="G119" s="229"/>
    </row>
    <row r="120" spans="1:7" x14ac:dyDescent="0.2">
      <c r="B120" s="30" t="s">
        <v>871</v>
      </c>
      <c r="C120" s="117">
        <v>10.67</v>
      </c>
      <c r="D120" s="30" t="s">
        <v>872</v>
      </c>
      <c r="E120" s="29" t="s">
        <v>33</v>
      </c>
    </row>
    <row r="122" spans="1:7" ht="19" x14ac:dyDescent="0.25">
      <c r="A122" s="5" t="s">
        <v>885</v>
      </c>
    </row>
    <row r="123" spans="1:7" x14ac:dyDescent="0.2">
      <c r="A123" s="229" t="s">
        <v>886</v>
      </c>
      <c r="B123" s="229"/>
      <c r="C123" s="229"/>
      <c r="D123" s="229"/>
      <c r="E123" s="229"/>
      <c r="F123" s="229"/>
      <c r="G123" s="229"/>
    </row>
    <row r="124" spans="1:7" ht="35" customHeight="1" x14ac:dyDescent="0.2">
      <c r="A124" s="229"/>
      <c r="B124" s="229"/>
      <c r="C124" s="229"/>
      <c r="D124" s="229"/>
      <c r="E124" s="229"/>
      <c r="F124" s="229"/>
      <c r="G124" s="229"/>
    </row>
    <row r="125" spans="1:7" x14ac:dyDescent="0.2">
      <c r="B125" s="30" t="s">
        <v>871</v>
      </c>
      <c r="C125" s="117">
        <v>32</v>
      </c>
      <c r="D125" s="30" t="s">
        <v>872</v>
      </c>
      <c r="E125" s="29" t="s">
        <v>33</v>
      </c>
    </row>
    <row r="127" spans="1:7" ht="19" x14ac:dyDescent="0.25">
      <c r="A127" s="5" t="s">
        <v>887</v>
      </c>
    </row>
    <row r="128" spans="1:7" ht="16" customHeight="1" x14ac:dyDescent="0.2">
      <c r="A128" s="229" t="s">
        <v>888</v>
      </c>
      <c r="B128" s="229"/>
      <c r="C128" s="229"/>
      <c r="D128" s="229"/>
      <c r="E128" s="229"/>
      <c r="F128" s="29" t="s">
        <v>5</v>
      </c>
    </row>
    <row r="129" spans="1:8" ht="16" customHeight="1" x14ac:dyDescent="0.2">
      <c r="A129" s="229"/>
      <c r="B129" s="229"/>
      <c r="C129" s="229"/>
      <c r="D129" s="229"/>
      <c r="E129" s="229"/>
    </row>
    <row r="130" spans="1:8" x14ac:dyDescent="0.2">
      <c r="A130" s="8"/>
      <c r="B130" s="8"/>
      <c r="C130" s="8"/>
      <c r="D130" s="8"/>
      <c r="E130" s="8"/>
    </row>
    <row r="131" spans="1:8" x14ac:dyDescent="0.2">
      <c r="A131" t="s">
        <v>889</v>
      </c>
      <c r="F131" s="209" t="s">
        <v>1396</v>
      </c>
    </row>
    <row r="132" spans="1:8" ht="28" customHeight="1" x14ac:dyDescent="0.2"/>
    <row r="133" spans="1:8" ht="19" x14ac:dyDescent="0.25">
      <c r="A133" s="5" t="s">
        <v>890</v>
      </c>
    </row>
    <row r="134" spans="1:8" ht="27" customHeight="1" x14ac:dyDescent="0.2">
      <c r="A134" t="s">
        <v>891</v>
      </c>
    </row>
    <row r="135" spans="1:8" ht="206" customHeight="1" x14ac:dyDescent="0.2">
      <c r="F135" s="15"/>
    </row>
    <row r="136" spans="1:8" x14ac:dyDescent="0.2">
      <c r="F136" s="14"/>
    </row>
    <row r="137" spans="1:8" ht="19" x14ac:dyDescent="0.25">
      <c r="A137" s="228" t="s">
        <v>892</v>
      </c>
      <c r="B137" s="228"/>
      <c r="C137" s="228"/>
      <c r="D137" s="228"/>
      <c r="E137" s="228"/>
      <c r="F137" s="228"/>
      <c r="G137" s="228"/>
      <c r="H137" s="6"/>
    </row>
  </sheetData>
  <sheetProtection formatColumns="0" formatRows="0" selectLockedCells="1"/>
  <mergeCells count="19">
    <mergeCell ref="A7:F7"/>
    <mergeCell ref="A1:G1"/>
    <mergeCell ref="F4:G5"/>
    <mergeCell ref="A118:G119"/>
    <mergeCell ref="A123:G124"/>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1004CDC3-32EB-0542-A370-E91C18FF8348}">
      <formula1>0</formula1>
      <formula2>10000000000000</formula2>
    </dataValidation>
  </dataValidations>
  <pageMargins left="0.7" right="0.7" top="0.75" bottom="0.75" header="0.3" footer="0.3"/>
  <pageSetup orientation="landscape" horizontalDpi="0" verticalDpi="0"/>
  <headerFooter>
    <oddHeader xml:space="preserve">&amp;C 
</oddHeader>
    <oddFooter xml:space="preserve">&amp;C    </oddFooter>
  </headerFooter>
  <rowBreaks count="3" manualBreakCount="3">
    <brk id="57" max="16383" man="1"/>
    <brk id="77" max="16383" man="1"/>
    <brk id="126"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10256" r:id="rId3" name="Check Box 16">
              <controlPr locked="0" defaultSize="0" autoFill="0" autoLine="0" autoPict="0" altText="Fall Rolling Admission">
                <anchor moveWithCells="1">
                  <from>
                    <xdr:col>5</xdr:col>
                    <xdr:colOff>444500</xdr:colOff>
                    <xdr:row>64</xdr:row>
                    <xdr:rowOff>342900</xdr:rowOff>
                  </from>
                  <to>
                    <xdr:col>6</xdr:col>
                    <xdr:colOff>368300</xdr:colOff>
                    <xdr:row>66</xdr:row>
                    <xdr:rowOff>88900</xdr:rowOff>
                  </to>
                </anchor>
              </controlPr>
            </control>
          </mc:Choice>
        </mc:AlternateContent>
        <mc:AlternateContent xmlns:mc="http://schemas.openxmlformats.org/markup-compatibility/2006">
          <mc:Choice Requires="x14">
            <control shapeId="10257" r:id="rId4" name="Check Box 17">
              <controlPr locked="0" defaultSize="0" autoFill="0" autoLine="0" autoPict="0" altText="Winter Rolling Admission">
                <anchor moveWithCells="1">
                  <from>
                    <xdr:col>5</xdr:col>
                    <xdr:colOff>431800</xdr:colOff>
                    <xdr:row>66</xdr:row>
                    <xdr:rowOff>114300</xdr:rowOff>
                  </from>
                  <to>
                    <xdr:col>6</xdr:col>
                    <xdr:colOff>355600</xdr:colOff>
                    <xdr:row>68</xdr:row>
                    <xdr:rowOff>88900</xdr:rowOff>
                  </to>
                </anchor>
              </controlPr>
            </control>
          </mc:Choice>
        </mc:AlternateContent>
        <mc:AlternateContent xmlns:mc="http://schemas.openxmlformats.org/markup-compatibility/2006">
          <mc:Choice Requires="x14">
            <control shapeId="10258" r:id="rId5" name="Check Box 18">
              <controlPr locked="0" defaultSize="0" autoFill="0" autoLine="0" autoPict="0" altText="Fall Rolling Admission">
                <anchor moveWithCells="1">
                  <from>
                    <xdr:col>5</xdr:col>
                    <xdr:colOff>431800</xdr:colOff>
                    <xdr:row>68</xdr:row>
                    <xdr:rowOff>101600</xdr:rowOff>
                  </from>
                  <to>
                    <xdr:col>6</xdr:col>
                    <xdr:colOff>355600</xdr:colOff>
                    <xdr:row>70</xdr:row>
                    <xdr:rowOff>76200</xdr:rowOff>
                  </to>
                </anchor>
              </controlPr>
            </control>
          </mc:Choice>
        </mc:AlternateContent>
        <mc:AlternateContent xmlns:mc="http://schemas.openxmlformats.org/markup-compatibility/2006">
          <mc:Choice Requires="x14">
            <control shapeId="10259" r:id="rId6" name="Check Box 19">
              <controlPr locked="0" defaultSize="0" autoFill="0" autoLine="0" autoPict="0" altText="Fall Rolling Admission">
                <anchor moveWithCells="1">
                  <from>
                    <xdr:col>5</xdr:col>
                    <xdr:colOff>431800</xdr:colOff>
                    <xdr:row>70</xdr:row>
                    <xdr:rowOff>127000</xdr:rowOff>
                  </from>
                  <to>
                    <xdr:col>6</xdr:col>
                    <xdr:colOff>355600</xdr:colOff>
                    <xdr:row>72</xdr:row>
                    <xdr:rowOff>101600</xdr:rowOff>
                  </to>
                </anchor>
              </controlPr>
            </control>
          </mc:Choice>
        </mc:AlternateContent>
        <mc:AlternateContent xmlns:mc="http://schemas.openxmlformats.org/markup-compatibility/2006">
          <mc:Choice Requires="x14">
            <control shapeId="10278" r:id="rId7" name="Check Box 38">
              <controlPr locked="0" defaultSize="0" autoFill="0" autoLine="0" autoPict="0">
                <anchor moveWithCells="1">
                  <from>
                    <xdr:col>0</xdr:col>
                    <xdr:colOff>584200</xdr:colOff>
                    <xdr:row>111</xdr:row>
                    <xdr:rowOff>114300</xdr:rowOff>
                  </from>
                  <to>
                    <xdr:col>4</xdr:col>
                    <xdr:colOff>139700</xdr:colOff>
                    <xdr:row>113</xdr:row>
                    <xdr:rowOff>88900</xdr:rowOff>
                  </to>
                </anchor>
              </controlPr>
            </control>
          </mc:Choice>
        </mc:AlternateContent>
        <mc:AlternateContent xmlns:mc="http://schemas.openxmlformats.org/markup-compatibility/2006">
          <mc:Choice Requires="x14">
            <control shapeId="10280" r:id="rId8" name="Check Box 40">
              <controlPr locked="0" defaultSize="0" autoFill="0" autoLine="0" autoPict="0">
                <anchor moveWithCells="1">
                  <from>
                    <xdr:col>4</xdr:col>
                    <xdr:colOff>584200</xdr:colOff>
                    <xdr:row>111</xdr:row>
                    <xdr:rowOff>127000</xdr:rowOff>
                  </from>
                  <to>
                    <xdr:col>6</xdr:col>
                    <xdr:colOff>685800</xdr:colOff>
                    <xdr:row>113</xdr:row>
                    <xdr:rowOff>101600</xdr:rowOff>
                  </to>
                </anchor>
              </controlPr>
            </control>
          </mc:Choice>
        </mc:AlternateContent>
        <mc:AlternateContent xmlns:mc="http://schemas.openxmlformats.org/markup-compatibility/2006">
          <mc:Choice Requires="x14">
            <control shapeId="10282" r:id="rId9" name="Check Box 42">
              <controlPr locked="0" defaultSize="0" autoFill="0" autoLine="0" autoPict="0">
                <anchor moveWithCells="1">
                  <from>
                    <xdr:col>0</xdr:col>
                    <xdr:colOff>571500</xdr:colOff>
                    <xdr:row>113</xdr:row>
                    <xdr:rowOff>101600</xdr:rowOff>
                  </from>
                  <to>
                    <xdr:col>4</xdr:col>
                    <xdr:colOff>673100</xdr:colOff>
                    <xdr:row>115</xdr:row>
                    <xdr:rowOff>88900</xdr:rowOff>
                  </to>
                </anchor>
              </controlPr>
            </control>
          </mc:Choice>
        </mc:AlternateContent>
        <mc:AlternateContent xmlns:mc="http://schemas.openxmlformats.org/markup-compatibility/2006">
          <mc:Choice Requires="x14">
            <control shapeId="10302" r:id="rId10" name="Check Box 62">
              <controlPr locked="0" defaultSize="0" autoFill="0" autoLine="0" autoPict="0">
                <anchor moveWithCells="1">
                  <from>
                    <xdr:col>0</xdr:col>
                    <xdr:colOff>444500</xdr:colOff>
                    <xdr:row>21</xdr:row>
                    <xdr:rowOff>190500</xdr:rowOff>
                  </from>
                  <to>
                    <xdr:col>2</xdr:col>
                    <xdr:colOff>0</xdr:colOff>
                    <xdr:row>23</xdr:row>
                    <xdr:rowOff>165100</xdr:rowOff>
                  </to>
                </anchor>
              </controlPr>
            </control>
          </mc:Choice>
        </mc:AlternateContent>
        <mc:AlternateContent xmlns:mc="http://schemas.openxmlformats.org/markup-compatibility/2006">
          <mc:Choice Requires="x14">
            <control shapeId="10303" r:id="rId11" name="Check Box 63">
              <controlPr locked="0" defaultSize="0" autoFill="0" autoLine="0" autoPict="0">
                <anchor moveWithCells="1">
                  <from>
                    <xdr:col>0</xdr:col>
                    <xdr:colOff>457200</xdr:colOff>
                    <xdr:row>24</xdr:row>
                    <xdr:rowOff>38100</xdr:rowOff>
                  </from>
                  <to>
                    <xdr:col>2</xdr:col>
                    <xdr:colOff>0</xdr:colOff>
                    <xdr:row>26</xdr:row>
                    <xdr:rowOff>12700</xdr:rowOff>
                  </to>
                </anchor>
              </controlPr>
            </control>
          </mc:Choice>
        </mc:AlternateContent>
        <mc:AlternateContent xmlns:mc="http://schemas.openxmlformats.org/markup-compatibility/2006">
          <mc:Choice Requires="x14">
            <control shapeId="10304" r:id="rId12" name="Check Box 64">
              <controlPr locked="0" defaultSize="0" autoFill="0" autoLine="0" autoPict="0">
                <anchor moveWithCells="1">
                  <from>
                    <xdr:col>2</xdr:col>
                    <xdr:colOff>762000</xdr:colOff>
                    <xdr:row>21</xdr:row>
                    <xdr:rowOff>177800</xdr:rowOff>
                  </from>
                  <to>
                    <xdr:col>4</xdr:col>
                    <xdr:colOff>520700</xdr:colOff>
                    <xdr:row>23</xdr:row>
                    <xdr:rowOff>152400</xdr:rowOff>
                  </to>
                </anchor>
              </controlPr>
            </control>
          </mc:Choice>
        </mc:AlternateContent>
        <mc:AlternateContent xmlns:mc="http://schemas.openxmlformats.org/markup-compatibility/2006">
          <mc:Choice Requires="x14">
            <control shapeId="10305" r:id="rId13" name="Check Box 65">
              <controlPr locked="0" defaultSize="0" autoFill="0" autoLine="0" autoPict="0">
                <anchor moveWithCells="1">
                  <from>
                    <xdr:col>2</xdr:col>
                    <xdr:colOff>749300</xdr:colOff>
                    <xdr:row>24</xdr:row>
                    <xdr:rowOff>63500</xdr:rowOff>
                  </from>
                  <to>
                    <xdr:col>4</xdr:col>
                    <xdr:colOff>520700</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E125 F34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F41:F46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owColHeaders="0" showRuler="0" view="pageLayout" zoomScale="110" zoomScaleNormal="100" zoomScalePageLayoutView="110" workbookViewId="0">
      <selection activeCell="D26" sqref="D26"/>
    </sheetView>
  </sheetViews>
  <sheetFormatPr baseColWidth="10" defaultColWidth="11" defaultRowHeight="16" x14ac:dyDescent="0.2"/>
  <cols>
    <col min="1" max="1" width="18.83203125" customWidth="1"/>
    <col min="2" max="2" width="24.6640625" customWidth="1"/>
    <col min="3" max="3" width="22.5" customWidth="1"/>
    <col min="4" max="4" width="45.1640625" customWidth="1"/>
  </cols>
  <sheetData>
    <row r="1" spans="1:4" ht="19" x14ac:dyDescent="0.25">
      <c r="A1" s="226" t="s">
        <v>893</v>
      </c>
      <c r="B1" s="226"/>
      <c r="C1" s="226"/>
      <c r="D1" s="226"/>
    </row>
    <row r="3" spans="1:4" ht="19" x14ac:dyDescent="0.25">
      <c r="A3" s="5" t="s">
        <v>894</v>
      </c>
    </row>
    <row r="5" spans="1:4" x14ac:dyDescent="0.2">
      <c r="A5" s="123" t="s">
        <v>895</v>
      </c>
    </row>
    <row r="23" spans="1:4" ht="27" customHeight="1" x14ac:dyDescent="0.2"/>
    <row r="25" spans="1:4" ht="27" customHeight="1" x14ac:dyDescent="0.2"/>
    <row r="26" spans="1:4" ht="72" customHeight="1" x14ac:dyDescent="0.2">
      <c r="C26" s="122" t="s">
        <v>896</v>
      </c>
      <c r="D26" s="42"/>
    </row>
    <row r="27" spans="1:4" ht="19" x14ac:dyDescent="0.25">
      <c r="A27" s="5"/>
    </row>
    <row r="28" spans="1:4" ht="19" x14ac:dyDescent="0.25">
      <c r="A28" s="5" t="s">
        <v>897</v>
      </c>
    </row>
    <row r="30" spans="1:4" ht="19" x14ac:dyDescent="0.25">
      <c r="A30" s="5" t="s">
        <v>898</v>
      </c>
    </row>
    <row r="31" spans="1:4" ht="32" customHeight="1" x14ac:dyDescent="0.2">
      <c r="A31" s="229" t="s">
        <v>899</v>
      </c>
      <c r="B31" s="229"/>
      <c r="C31" s="229"/>
      <c r="D31" s="229"/>
    </row>
    <row r="32" spans="1:4" x14ac:dyDescent="0.2">
      <c r="A32" s="7"/>
      <c r="B32" s="7"/>
      <c r="C32" s="7"/>
      <c r="D32" s="7"/>
    </row>
    <row r="45" spans="4:4" x14ac:dyDescent="0.2">
      <c r="D45" s="10" t="s">
        <v>900</v>
      </c>
    </row>
    <row r="46" spans="4:4" ht="114" customHeight="1" x14ac:dyDescent="0.2">
      <c r="D46" s="15"/>
    </row>
    <row r="51" spans="1:4" ht="19" x14ac:dyDescent="0.25">
      <c r="A51" s="226" t="s">
        <v>901</v>
      </c>
      <c r="B51" s="226"/>
      <c r="C51" s="226"/>
      <c r="D51" s="226"/>
    </row>
  </sheetData>
  <sheetProtection formatColumns="0" formatRows="0" selectLockedCells="1"/>
  <mergeCells count="3">
    <mergeCell ref="A1:D1"/>
    <mergeCell ref="A31:D31"/>
    <mergeCell ref="A51:D51"/>
  </mergeCells>
  <pageMargins left="0.7" right="0.7" top="0.75" bottom="0.75" header="0.3" footer="0.3"/>
  <pageSetup orientation="landscape" horizontalDpi="0" verticalDpi="0"/>
  <headerFooter>
    <oddHeader xml:space="preserve">&amp;C 
</oddHeader>
    <oddFooter xml:space="preserve">&amp;C   </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11300" r:id="rId3" name="Check Box 36">
              <controlPr locked="0" defaultSize="0" autoFill="0" autoLine="0" autoPict="0">
                <anchor moveWithCells="1">
                  <from>
                    <xdr:col>0</xdr:col>
                    <xdr:colOff>228600</xdr:colOff>
                    <xdr:row>5</xdr:row>
                    <xdr:rowOff>127000</xdr:rowOff>
                  </from>
                  <to>
                    <xdr:col>1</xdr:col>
                    <xdr:colOff>825500</xdr:colOff>
                    <xdr:row>7</xdr:row>
                    <xdr:rowOff>101600</xdr:rowOff>
                  </to>
                </anchor>
              </controlPr>
            </control>
          </mc:Choice>
        </mc:AlternateContent>
        <mc:AlternateContent xmlns:mc="http://schemas.openxmlformats.org/markup-compatibility/2006">
          <mc:Choice Requires="x14">
            <control shapeId="11301" r:id="rId4" name="Check Box 37">
              <controlPr locked="0" defaultSize="0" autoFill="0" autoLine="0" autoPict="0">
                <anchor moveWithCells="1">
                  <from>
                    <xdr:col>0</xdr:col>
                    <xdr:colOff>241300</xdr:colOff>
                    <xdr:row>7</xdr:row>
                    <xdr:rowOff>88900</xdr:rowOff>
                  </from>
                  <to>
                    <xdr:col>2</xdr:col>
                    <xdr:colOff>927100</xdr:colOff>
                    <xdr:row>9</xdr:row>
                    <xdr:rowOff>165100</xdr:rowOff>
                  </to>
                </anchor>
              </controlPr>
            </control>
          </mc:Choice>
        </mc:AlternateContent>
        <mc:AlternateContent xmlns:mc="http://schemas.openxmlformats.org/markup-compatibility/2006">
          <mc:Choice Requires="x14">
            <control shapeId="11302" r:id="rId5" name="Check Box 38">
              <controlPr locked="0" defaultSize="0" autoFill="0" autoLine="0" autoPict="0">
                <anchor moveWithCells="1">
                  <from>
                    <xdr:col>0</xdr:col>
                    <xdr:colOff>228600</xdr:colOff>
                    <xdr:row>9</xdr:row>
                    <xdr:rowOff>177800</xdr:rowOff>
                  </from>
                  <to>
                    <xdr:col>1</xdr:col>
                    <xdr:colOff>1079500</xdr:colOff>
                    <xdr:row>11</xdr:row>
                    <xdr:rowOff>152400</xdr:rowOff>
                  </to>
                </anchor>
              </controlPr>
            </control>
          </mc:Choice>
        </mc:AlternateContent>
        <mc:AlternateContent xmlns:mc="http://schemas.openxmlformats.org/markup-compatibility/2006">
          <mc:Choice Requires="x14">
            <control shapeId="11303" r:id="rId6" name="Check Box 39">
              <controlPr locked="0" defaultSize="0" autoFill="0" autoLine="0" autoPict="0">
                <anchor moveWithCells="1">
                  <from>
                    <xdr:col>0</xdr:col>
                    <xdr:colOff>228600</xdr:colOff>
                    <xdr:row>11</xdr:row>
                    <xdr:rowOff>152400</xdr:rowOff>
                  </from>
                  <to>
                    <xdr:col>1</xdr:col>
                    <xdr:colOff>698500</xdr:colOff>
                    <xdr:row>13</xdr:row>
                    <xdr:rowOff>127000</xdr:rowOff>
                  </to>
                </anchor>
              </controlPr>
            </control>
          </mc:Choice>
        </mc:AlternateContent>
        <mc:AlternateContent xmlns:mc="http://schemas.openxmlformats.org/markup-compatibility/2006">
          <mc:Choice Requires="x14">
            <control shapeId="11304" r:id="rId7" name="Check Box 40">
              <controlPr locked="0" defaultSize="0" autoFill="0" autoLine="0" autoPict="0">
                <anchor moveWithCells="1">
                  <from>
                    <xdr:col>0</xdr:col>
                    <xdr:colOff>228600</xdr:colOff>
                    <xdr:row>13</xdr:row>
                    <xdr:rowOff>139700</xdr:rowOff>
                  </from>
                  <to>
                    <xdr:col>1</xdr:col>
                    <xdr:colOff>317500</xdr:colOff>
                    <xdr:row>15</xdr:row>
                    <xdr:rowOff>114300</xdr:rowOff>
                  </to>
                </anchor>
              </controlPr>
            </control>
          </mc:Choice>
        </mc:AlternateContent>
        <mc:AlternateContent xmlns:mc="http://schemas.openxmlformats.org/markup-compatibility/2006">
          <mc:Choice Requires="x14">
            <control shapeId="11305" r:id="rId8" name="Check Box 41">
              <controlPr locked="0" defaultSize="0" autoFill="0" autoLine="0" autoPict="0">
                <anchor moveWithCells="1">
                  <from>
                    <xdr:col>0</xdr:col>
                    <xdr:colOff>228600</xdr:colOff>
                    <xdr:row>15</xdr:row>
                    <xdr:rowOff>114300</xdr:rowOff>
                  </from>
                  <to>
                    <xdr:col>1</xdr:col>
                    <xdr:colOff>317500</xdr:colOff>
                    <xdr:row>17</xdr:row>
                    <xdr:rowOff>88900</xdr:rowOff>
                  </to>
                </anchor>
              </controlPr>
            </control>
          </mc:Choice>
        </mc:AlternateContent>
        <mc:AlternateContent xmlns:mc="http://schemas.openxmlformats.org/markup-compatibility/2006">
          <mc:Choice Requires="x14">
            <control shapeId="11306" r:id="rId9" name="Check Box 42">
              <controlPr locked="0" defaultSize="0" autoFill="0" autoLine="0" autoPict="0">
                <anchor moveWithCells="1">
                  <from>
                    <xdr:col>0</xdr:col>
                    <xdr:colOff>228600</xdr:colOff>
                    <xdr:row>17</xdr:row>
                    <xdr:rowOff>101600</xdr:rowOff>
                  </from>
                  <to>
                    <xdr:col>1</xdr:col>
                    <xdr:colOff>1358900</xdr:colOff>
                    <xdr:row>19</xdr:row>
                    <xdr:rowOff>76200</xdr:rowOff>
                  </to>
                </anchor>
              </controlPr>
            </control>
          </mc:Choice>
        </mc:AlternateContent>
        <mc:AlternateContent xmlns:mc="http://schemas.openxmlformats.org/markup-compatibility/2006">
          <mc:Choice Requires="x14">
            <control shapeId="11307" r:id="rId10" name="Check Box 43">
              <controlPr locked="0" defaultSize="0" autoFill="0" autoLine="0" autoPict="0">
                <anchor moveWithCells="1">
                  <from>
                    <xdr:col>0</xdr:col>
                    <xdr:colOff>228600</xdr:colOff>
                    <xdr:row>19</xdr:row>
                    <xdr:rowOff>139700</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1" name="Check Box 44">
              <controlPr locked="0" defaultSize="0" autoFill="0" autoLine="0" autoPict="0">
                <anchor moveWithCells="1">
                  <from>
                    <xdr:col>0</xdr:col>
                    <xdr:colOff>228600</xdr:colOff>
                    <xdr:row>21</xdr:row>
                    <xdr:rowOff>165100</xdr:rowOff>
                  </from>
                  <to>
                    <xdr:col>1</xdr:col>
                    <xdr:colOff>1295400</xdr:colOff>
                    <xdr:row>23</xdr:row>
                    <xdr:rowOff>0</xdr:rowOff>
                  </to>
                </anchor>
              </controlPr>
            </control>
          </mc:Choice>
        </mc:AlternateContent>
        <mc:AlternateContent xmlns:mc="http://schemas.openxmlformats.org/markup-compatibility/2006">
          <mc:Choice Requires="x14">
            <control shapeId="11309" r:id="rId12" name="Check Box 45">
              <controlPr locked="0" defaultSize="0" autoFill="0" autoLine="0" autoPict="0">
                <anchor moveWithCells="1">
                  <from>
                    <xdr:col>2</xdr:col>
                    <xdr:colOff>1689100</xdr:colOff>
                    <xdr:row>5</xdr:row>
                    <xdr:rowOff>127000</xdr:rowOff>
                  </from>
                  <to>
                    <xdr:col>3</xdr:col>
                    <xdr:colOff>1993900</xdr:colOff>
                    <xdr:row>7</xdr:row>
                    <xdr:rowOff>101600</xdr:rowOff>
                  </to>
                </anchor>
              </controlPr>
            </control>
          </mc:Choice>
        </mc:AlternateContent>
        <mc:AlternateContent xmlns:mc="http://schemas.openxmlformats.org/markup-compatibility/2006">
          <mc:Choice Requires="x14">
            <control shapeId="11310" r:id="rId13" name="Check Box 46">
              <controlPr locked="0" defaultSize="0" autoFill="0" autoLine="0" autoPict="0">
                <anchor moveWithCells="1">
                  <from>
                    <xdr:col>2</xdr:col>
                    <xdr:colOff>1676400</xdr:colOff>
                    <xdr:row>7</xdr:row>
                    <xdr:rowOff>165100</xdr:rowOff>
                  </from>
                  <to>
                    <xdr:col>3</xdr:col>
                    <xdr:colOff>1739900</xdr:colOff>
                    <xdr:row>9</xdr:row>
                    <xdr:rowOff>139700</xdr:rowOff>
                  </to>
                </anchor>
              </controlPr>
            </control>
          </mc:Choice>
        </mc:AlternateContent>
        <mc:AlternateContent xmlns:mc="http://schemas.openxmlformats.org/markup-compatibility/2006">
          <mc:Choice Requires="x14">
            <control shapeId="11311" r:id="rId14" name="Check Box 47">
              <controlPr locked="0" defaultSize="0" autoFill="0" autoLine="0" autoPict="0">
                <anchor moveWithCells="1">
                  <from>
                    <xdr:col>2</xdr:col>
                    <xdr:colOff>1701800</xdr:colOff>
                    <xdr:row>9</xdr:row>
                    <xdr:rowOff>165100</xdr:rowOff>
                  </from>
                  <to>
                    <xdr:col>3</xdr:col>
                    <xdr:colOff>1511300</xdr:colOff>
                    <xdr:row>11</xdr:row>
                    <xdr:rowOff>139700</xdr:rowOff>
                  </to>
                </anchor>
              </controlPr>
            </control>
          </mc:Choice>
        </mc:AlternateContent>
        <mc:AlternateContent xmlns:mc="http://schemas.openxmlformats.org/markup-compatibility/2006">
          <mc:Choice Requires="x14">
            <control shapeId="11312" r:id="rId15" name="Check Box 48">
              <controlPr locked="0" defaultSize="0" autoFill="0" autoLine="0" autoPict="0">
                <anchor moveWithCells="1">
                  <from>
                    <xdr:col>2</xdr:col>
                    <xdr:colOff>1701800</xdr:colOff>
                    <xdr:row>11</xdr:row>
                    <xdr:rowOff>152400</xdr:rowOff>
                  </from>
                  <to>
                    <xdr:col>3</xdr:col>
                    <xdr:colOff>2705100</xdr:colOff>
                    <xdr:row>13</xdr:row>
                    <xdr:rowOff>127000</xdr:rowOff>
                  </to>
                </anchor>
              </controlPr>
            </control>
          </mc:Choice>
        </mc:AlternateContent>
        <mc:AlternateContent xmlns:mc="http://schemas.openxmlformats.org/markup-compatibility/2006">
          <mc:Choice Requires="x14">
            <control shapeId="11313" r:id="rId16" name="Check Box 49">
              <controlPr locked="0" defaultSize="0" autoFill="0" autoLine="0" autoPict="0">
                <anchor moveWithCells="1">
                  <from>
                    <xdr:col>2</xdr:col>
                    <xdr:colOff>1701800</xdr:colOff>
                    <xdr:row>13</xdr:row>
                    <xdr:rowOff>139700</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7" name="Check Box 50">
              <controlPr locked="0" defaultSize="0" autoFill="0" autoLine="0" autoPict="0">
                <anchor moveWithCells="1">
                  <from>
                    <xdr:col>2</xdr:col>
                    <xdr:colOff>1701800</xdr:colOff>
                    <xdr:row>15</xdr:row>
                    <xdr:rowOff>127000</xdr:rowOff>
                  </from>
                  <to>
                    <xdr:col>3</xdr:col>
                    <xdr:colOff>1511300</xdr:colOff>
                    <xdr:row>17</xdr:row>
                    <xdr:rowOff>101600</xdr:rowOff>
                  </to>
                </anchor>
              </controlPr>
            </control>
          </mc:Choice>
        </mc:AlternateContent>
        <mc:AlternateContent xmlns:mc="http://schemas.openxmlformats.org/markup-compatibility/2006">
          <mc:Choice Requires="x14">
            <control shapeId="11315" r:id="rId18" name="Check Box 51">
              <controlPr locked="0" defaultSize="0" autoFill="0" autoLine="0" autoPict="0">
                <anchor moveWithCells="1">
                  <from>
                    <xdr:col>2</xdr:col>
                    <xdr:colOff>1701800</xdr:colOff>
                    <xdr:row>17</xdr:row>
                    <xdr:rowOff>139700</xdr:rowOff>
                  </from>
                  <to>
                    <xdr:col>3</xdr:col>
                    <xdr:colOff>2768600</xdr:colOff>
                    <xdr:row>19</xdr:row>
                    <xdr:rowOff>114300</xdr:rowOff>
                  </to>
                </anchor>
              </controlPr>
            </control>
          </mc:Choice>
        </mc:AlternateContent>
        <mc:AlternateContent xmlns:mc="http://schemas.openxmlformats.org/markup-compatibility/2006">
          <mc:Choice Requires="x14">
            <control shapeId="11316" r:id="rId19" name="Check Box 52">
              <controlPr locked="0" defaultSize="0" autoFill="0" autoLine="0" autoPict="0">
                <anchor moveWithCells="1">
                  <from>
                    <xdr:col>2</xdr:col>
                    <xdr:colOff>1701800</xdr:colOff>
                    <xdr:row>19</xdr:row>
                    <xdr:rowOff>152400</xdr:rowOff>
                  </from>
                  <to>
                    <xdr:col>3</xdr:col>
                    <xdr:colOff>2552700</xdr:colOff>
                    <xdr:row>21</xdr:row>
                    <xdr:rowOff>127000</xdr:rowOff>
                  </to>
                </anchor>
              </controlPr>
            </control>
          </mc:Choice>
        </mc:AlternateContent>
        <mc:AlternateContent xmlns:mc="http://schemas.openxmlformats.org/markup-compatibility/2006">
          <mc:Choice Requires="x14">
            <control shapeId="11317" r:id="rId20" name="Check Box 53">
              <controlPr locked="0" defaultSize="0" autoFill="0" autoLine="0" autoPict="0">
                <anchor moveWithCells="1">
                  <from>
                    <xdr:col>2</xdr:col>
                    <xdr:colOff>1701800</xdr:colOff>
                    <xdr:row>21</xdr:row>
                    <xdr:rowOff>165100</xdr:rowOff>
                  </from>
                  <to>
                    <xdr:col>3</xdr:col>
                    <xdr:colOff>1511300</xdr:colOff>
                    <xdr:row>23</xdr:row>
                    <xdr:rowOff>0</xdr:rowOff>
                  </to>
                </anchor>
              </controlPr>
            </control>
          </mc:Choice>
        </mc:AlternateContent>
        <mc:AlternateContent xmlns:mc="http://schemas.openxmlformats.org/markup-compatibility/2006">
          <mc:Choice Requires="x14">
            <control shapeId="11318" r:id="rId21" name="Check Box 54">
              <controlPr locked="0" defaultSize="0" autoFill="0" autoLine="0" autoPict="0">
                <anchor moveWithCells="1">
                  <from>
                    <xdr:col>2</xdr:col>
                    <xdr:colOff>1689100</xdr:colOff>
                    <xdr:row>23</xdr:row>
                    <xdr:rowOff>63500</xdr:rowOff>
                  </from>
                  <to>
                    <xdr:col>3</xdr:col>
                    <xdr:colOff>1498600</xdr:colOff>
                    <xdr:row>24</xdr:row>
                    <xdr:rowOff>241300</xdr:rowOff>
                  </to>
                </anchor>
              </controlPr>
            </control>
          </mc:Choice>
        </mc:AlternateContent>
        <mc:AlternateContent xmlns:mc="http://schemas.openxmlformats.org/markup-compatibility/2006">
          <mc:Choice Requires="x14">
            <control shapeId="11319" r:id="rId22" name="Check Box 55">
              <controlPr locked="0" defaultSize="0" autoFill="0" autoLine="0" autoPict="0">
                <anchor moveWithCells="1">
                  <from>
                    <xdr:col>0</xdr:col>
                    <xdr:colOff>165100</xdr:colOff>
                    <xdr:row>31</xdr:row>
                    <xdr:rowOff>114300</xdr:rowOff>
                  </from>
                  <to>
                    <xdr:col>1</xdr:col>
                    <xdr:colOff>254000</xdr:colOff>
                    <xdr:row>33</xdr:row>
                    <xdr:rowOff>88900</xdr:rowOff>
                  </to>
                </anchor>
              </controlPr>
            </control>
          </mc:Choice>
        </mc:AlternateContent>
        <mc:AlternateContent xmlns:mc="http://schemas.openxmlformats.org/markup-compatibility/2006">
          <mc:Choice Requires="x14">
            <control shapeId="11320" r:id="rId23" name="Check Box 56">
              <controlPr locked="0" defaultSize="0" autoFill="0" autoLine="0" autoPict="0">
                <anchor moveWithCells="1">
                  <from>
                    <xdr:col>0</xdr:col>
                    <xdr:colOff>177800</xdr:colOff>
                    <xdr:row>33</xdr:row>
                    <xdr:rowOff>114300</xdr:rowOff>
                  </from>
                  <to>
                    <xdr:col>1</xdr:col>
                    <xdr:colOff>266700</xdr:colOff>
                    <xdr:row>35</xdr:row>
                    <xdr:rowOff>88900</xdr:rowOff>
                  </to>
                </anchor>
              </controlPr>
            </control>
          </mc:Choice>
        </mc:AlternateContent>
        <mc:AlternateContent xmlns:mc="http://schemas.openxmlformats.org/markup-compatibility/2006">
          <mc:Choice Requires="x14">
            <control shapeId="11321" r:id="rId24" name="Check Box 57">
              <controlPr locked="0" defaultSize="0" autoFill="0" autoLine="0" autoPict="0">
                <anchor moveWithCells="1">
                  <from>
                    <xdr:col>0</xdr:col>
                    <xdr:colOff>177800</xdr:colOff>
                    <xdr:row>35</xdr:row>
                    <xdr:rowOff>127000</xdr:rowOff>
                  </from>
                  <to>
                    <xdr:col>1</xdr:col>
                    <xdr:colOff>1003300</xdr:colOff>
                    <xdr:row>37</xdr:row>
                    <xdr:rowOff>101600</xdr:rowOff>
                  </to>
                </anchor>
              </controlPr>
            </control>
          </mc:Choice>
        </mc:AlternateContent>
        <mc:AlternateContent xmlns:mc="http://schemas.openxmlformats.org/markup-compatibility/2006">
          <mc:Choice Requires="x14">
            <control shapeId="11322" r:id="rId25" name="Check Box 58">
              <controlPr locked="0" defaultSize="0" autoFill="0" autoLine="0" autoPict="0">
                <anchor moveWithCells="1">
                  <from>
                    <xdr:col>0</xdr:col>
                    <xdr:colOff>177800</xdr:colOff>
                    <xdr:row>37</xdr:row>
                    <xdr:rowOff>139700</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6" name="Check Box 59">
              <controlPr locked="0" defaultSize="0" autoFill="0" autoLine="0" autoPict="0">
                <anchor moveWithCells="1">
                  <from>
                    <xdr:col>0</xdr:col>
                    <xdr:colOff>177800</xdr:colOff>
                    <xdr:row>39</xdr:row>
                    <xdr:rowOff>114300</xdr:rowOff>
                  </from>
                  <to>
                    <xdr:col>1</xdr:col>
                    <xdr:colOff>266700</xdr:colOff>
                    <xdr:row>41</xdr:row>
                    <xdr:rowOff>88900</xdr:rowOff>
                  </to>
                </anchor>
              </controlPr>
            </control>
          </mc:Choice>
        </mc:AlternateContent>
        <mc:AlternateContent xmlns:mc="http://schemas.openxmlformats.org/markup-compatibility/2006">
          <mc:Choice Requires="x14">
            <control shapeId="11324" r:id="rId27" name="Check Box 60">
              <controlPr locked="0" defaultSize="0" autoFill="0" autoLine="0" autoPict="0">
                <anchor moveWithCells="1">
                  <from>
                    <xdr:col>2</xdr:col>
                    <xdr:colOff>139700</xdr:colOff>
                    <xdr:row>37</xdr:row>
                    <xdr:rowOff>127000</xdr:rowOff>
                  </from>
                  <to>
                    <xdr:col>2</xdr:col>
                    <xdr:colOff>1663700</xdr:colOff>
                    <xdr:row>39</xdr:row>
                    <xdr:rowOff>101600</xdr:rowOff>
                  </to>
                </anchor>
              </controlPr>
            </control>
          </mc:Choice>
        </mc:AlternateContent>
        <mc:AlternateContent xmlns:mc="http://schemas.openxmlformats.org/markup-compatibility/2006">
          <mc:Choice Requires="x14">
            <control shapeId="11325" r:id="rId28" name="Check Box 61">
              <controlPr locked="0" defaultSize="0" autoFill="0" autoLine="0" autoPict="0">
                <anchor moveWithCells="1">
                  <from>
                    <xdr:col>0</xdr:col>
                    <xdr:colOff>177800</xdr:colOff>
                    <xdr:row>41</xdr:row>
                    <xdr:rowOff>114300</xdr:rowOff>
                  </from>
                  <to>
                    <xdr:col>1</xdr:col>
                    <xdr:colOff>266700</xdr:colOff>
                    <xdr:row>43</xdr:row>
                    <xdr:rowOff>88900</xdr:rowOff>
                  </to>
                </anchor>
              </controlPr>
            </control>
          </mc:Choice>
        </mc:AlternateContent>
        <mc:AlternateContent xmlns:mc="http://schemas.openxmlformats.org/markup-compatibility/2006">
          <mc:Choice Requires="x14">
            <control shapeId="11326" r:id="rId29" name="Check Box 62">
              <controlPr locked="0" defaultSize="0" autoFill="0" autoLine="0" autoPict="0">
                <anchor moveWithCells="1">
                  <from>
                    <xdr:col>2</xdr:col>
                    <xdr:colOff>152400</xdr:colOff>
                    <xdr:row>31</xdr:row>
                    <xdr:rowOff>114300</xdr:rowOff>
                  </from>
                  <to>
                    <xdr:col>3</xdr:col>
                    <xdr:colOff>342900</xdr:colOff>
                    <xdr:row>33</xdr:row>
                    <xdr:rowOff>88900</xdr:rowOff>
                  </to>
                </anchor>
              </controlPr>
            </control>
          </mc:Choice>
        </mc:AlternateContent>
        <mc:AlternateContent xmlns:mc="http://schemas.openxmlformats.org/markup-compatibility/2006">
          <mc:Choice Requires="x14">
            <control shapeId="11327" r:id="rId30" name="Check Box 63">
              <controlPr locked="0" defaultSize="0" autoFill="0" autoLine="0" autoPict="0">
                <anchor moveWithCells="1">
                  <from>
                    <xdr:col>2</xdr:col>
                    <xdr:colOff>139700</xdr:colOff>
                    <xdr:row>33</xdr:row>
                    <xdr:rowOff>127000</xdr:rowOff>
                  </from>
                  <to>
                    <xdr:col>2</xdr:col>
                    <xdr:colOff>1663700</xdr:colOff>
                    <xdr:row>35</xdr:row>
                    <xdr:rowOff>101600</xdr:rowOff>
                  </to>
                </anchor>
              </controlPr>
            </control>
          </mc:Choice>
        </mc:AlternateContent>
        <mc:AlternateContent xmlns:mc="http://schemas.openxmlformats.org/markup-compatibility/2006">
          <mc:Choice Requires="x14">
            <control shapeId="11328" r:id="rId31" name="Check Box 64">
              <controlPr locked="0" defaultSize="0" autoFill="0" autoLine="0" autoPict="0">
                <anchor moveWithCells="1">
                  <from>
                    <xdr:col>2</xdr:col>
                    <xdr:colOff>139700</xdr:colOff>
                    <xdr:row>35</xdr:row>
                    <xdr:rowOff>127000</xdr:rowOff>
                  </from>
                  <to>
                    <xdr:col>2</xdr:col>
                    <xdr:colOff>1663700</xdr:colOff>
                    <xdr:row>37</xdr:row>
                    <xdr:rowOff>101600</xdr:rowOff>
                  </to>
                </anchor>
              </controlPr>
            </control>
          </mc:Choice>
        </mc:AlternateContent>
        <mc:AlternateContent xmlns:mc="http://schemas.openxmlformats.org/markup-compatibility/2006">
          <mc:Choice Requires="x14">
            <control shapeId="11329" r:id="rId32" name="Check Box 65">
              <controlPr locked="0" defaultSize="0" autoFill="0" autoLine="0" autoPict="0">
                <anchor moveWithCells="1">
                  <from>
                    <xdr:col>2</xdr:col>
                    <xdr:colOff>139700</xdr:colOff>
                    <xdr:row>39</xdr:row>
                    <xdr:rowOff>127000</xdr:rowOff>
                  </from>
                  <to>
                    <xdr:col>3</xdr:col>
                    <xdr:colOff>1041400</xdr:colOff>
                    <xdr:row>41</xdr:row>
                    <xdr:rowOff>101600</xdr:rowOff>
                  </to>
                </anchor>
              </controlPr>
            </control>
          </mc:Choice>
        </mc:AlternateContent>
        <mc:AlternateContent xmlns:mc="http://schemas.openxmlformats.org/markup-compatibility/2006">
          <mc:Choice Requires="x14">
            <control shapeId="11330" r:id="rId33" name="Check Box 66">
              <controlPr locked="0" defaultSize="0" autoFill="0" autoLine="0" autoPict="0">
                <anchor moveWithCells="1">
                  <from>
                    <xdr:col>2</xdr:col>
                    <xdr:colOff>139700</xdr:colOff>
                    <xdr:row>41</xdr:row>
                    <xdr:rowOff>127000</xdr:rowOff>
                  </from>
                  <to>
                    <xdr:col>2</xdr:col>
                    <xdr:colOff>1663700</xdr:colOff>
                    <xdr:row>43</xdr:row>
                    <xdr:rowOff>101600</xdr:rowOff>
                  </to>
                </anchor>
              </controlPr>
            </control>
          </mc:Choice>
        </mc:AlternateContent>
        <mc:AlternateContent xmlns:mc="http://schemas.openxmlformats.org/markup-compatibility/2006">
          <mc:Choice Requires="x14">
            <control shapeId="11331" r:id="rId34" name="Check Box 67">
              <controlPr locked="0" defaultSize="0" autoFill="0" autoLine="0" autoPict="0">
                <anchor moveWithCells="1">
                  <from>
                    <xdr:col>2</xdr:col>
                    <xdr:colOff>139700</xdr:colOff>
                    <xdr:row>43</xdr:row>
                    <xdr:rowOff>114300</xdr:rowOff>
                  </from>
                  <to>
                    <xdr:col>2</xdr:col>
                    <xdr:colOff>1663700</xdr:colOff>
                    <xdr:row>45</xdr:row>
                    <xdr:rowOff>88900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owColHeaders="0" showRuler="0" view="pageLayout" topLeftCell="A7" zoomScale="110" zoomScaleNormal="100" zoomScalePageLayoutView="110" workbookViewId="0">
      <selection activeCell="C14" sqref="C14"/>
    </sheetView>
  </sheetViews>
  <sheetFormatPr baseColWidth="10" defaultColWidth="11" defaultRowHeight="16" x14ac:dyDescent="0.2"/>
  <cols>
    <col min="1" max="1" width="53" customWidth="1"/>
    <col min="2" max="2" width="21.83203125" customWidth="1"/>
    <col min="3" max="3" width="21.5" customWidth="1"/>
    <col min="5" max="5" width="38.5" customWidth="1"/>
    <col min="6" max="6" width="10.83203125" customWidth="1"/>
    <col min="7" max="7" width="31" customWidth="1"/>
    <col min="8" max="8" width="21" customWidth="1"/>
    <col min="9" max="9" width="10.83203125" customWidth="1"/>
    <col min="10" max="10" width="19" customWidth="1"/>
    <col min="11" max="18" width="10.83203125" customWidth="1"/>
  </cols>
  <sheetData>
    <row r="1" spans="1:5" ht="19" x14ac:dyDescent="0.25">
      <c r="A1" s="281" t="s">
        <v>902</v>
      </c>
      <c r="B1" s="281"/>
      <c r="C1" s="281"/>
      <c r="D1" s="281"/>
      <c r="E1" s="5"/>
    </row>
    <row r="3" spans="1:5" ht="19" x14ac:dyDescent="0.25">
      <c r="A3" s="5" t="s">
        <v>903</v>
      </c>
    </row>
    <row r="5" spans="1:5" x14ac:dyDescent="0.2">
      <c r="A5" s="229" t="s">
        <v>904</v>
      </c>
      <c r="B5" s="229"/>
      <c r="C5" s="229"/>
      <c r="D5" s="229"/>
    </row>
    <row r="6" spans="1:5" x14ac:dyDescent="0.2">
      <c r="A6" s="229"/>
      <c r="B6" s="229"/>
      <c r="C6" s="229"/>
      <c r="D6" s="229"/>
    </row>
    <row r="8" spans="1:5" ht="34" x14ac:dyDescent="0.2">
      <c r="B8" s="21" t="s">
        <v>905</v>
      </c>
      <c r="C8" s="26" t="s">
        <v>906</v>
      </c>
    </row>
    <row r="9" spans="1:5" ht="33.75" customHeight="1" x14ac:dyDescent="0.2">
      <c r="A9" s="47" t="s">
        <v>907</v>
      </c>
      <c r="B9" s="124">
        <v>0.27</v>
      </c>
      <c r="C9" s="124">
        <v>0.28000000000000003</v>
      </c>
    </row>
    <row r="10" spans="1:5" ht="33.75" customHeight="1" x14ac:dyDescent="0.2">
      <c r="A10" s="48" t="s">
        <v>908</v>
      </c>
      <c r="B10" s="124">
        <v>0</v>
      </c>
      <c r="C10" s="124">
        <v>0</v>
      </c>
    </row>
    <row r="11" spans="1:5" ht="33.75" customHeight="1" x14ac:dyDescent="0.2">
      <c r="A11" s="48" t="s">
        <v>909</v>
      </c>
      <c r="B11" s="124">
        <v>0</v>
      </c>
      <c r="C11" s="124">
        <v>0</v>
      </c>
    </row>
    <row r="12" spans="1:5" ht="33.75" customHeight="1" x14ac:dyDescent="0.2">
      <c r="A12" s="47" t="s">
        <v>910</v>
      </c>
      <c r="B12" s="124">
        <v>1</v>
      </c>
      <c r="C12" s="124">
        <v>0.95499999999999996</v>
      </c>
    </row>
    <row r="13" spans="1:5" ht="33.75" customHeight="1" x14ac:dyDescent="0.2">
      <c r="A13" s="48" t="s">
        <v>911</v>
      </c>
      <c r="B13" s="124">
        <v>0</v>
      </c>
      <c r="C13" s="124">
        <v>4.4999999999999998E-2</v>
      </c>
    </row>
    <row r="14" spans="1:5" ht="33.75" customHeight="1" x14ac:dyDescent="0.2">
      <c r="A14" s="48" t="s">
        <v>912</v>
      </c>
      <c r="B14" s="124">
        <v>0</v>
      </c>
      <c r="C14" s="124">
        <v>0.04</v>
      </c>
    </row>
    <row r="15" spans="1:5" ht="33.75" customHeight="1" x14ac:dyDescent="0.2">
      <c r="A15" s="48" t="s">
        <v>913</v>
      </c>
      <c r="B15" s="37">
        <v>18</v>
      </c>
      <c r="C15" s="37">
        <v>20</v>
      </c>
    </row>
    <row r="16" spans="1:5" ht="33.75" customHeight="1" x14ac:dyDescent="0.2">
      <c r="A16" s="48" t="s">
        <v>914</v>
      </c>
      <c r="B16" s="37">
        <v>18</v>
      </c>
      <c r="C16" s="37">
        <v>20</v>
      </c>
    </row>
    <row r="24" spans="1:1" ht="19" x14ac:dyDescent="0.25">
      <c r="A24" s="5" t="s">
        <v>915</v>
      </c>
    </row>
    <row r="25" spans="1:1" x14ac:dyDescent="0.2">
      <c r="A25" t="s">
        <v>916</v>
      </c>
    </row>
    <row r="41" spans="1:1" ht="19" x14ac:dyDescent="0.25">
      <c r="A41" s="5" t="s">
        <v>917</v>
      </c>
    </row>
    <row r="43" spans="1:1" x14ac:dyDescent="0.2">
      <c r="A43" t="s">
        <v>918</v>
      </c>
    </row>
    <row r="45" spans="1:1" x14ac:dyDescent="0.2">
      <c r="A45" s="10" t="s">
        <v>919</v>
      </c>
    </row>
    <row r="46" spans="1:1" ht="17" x14ac:dyDescent="0.2">
      <c r="A46" s="15" t="s">
        <v>1389</v>
      </c>
    </row>
    <row r="48" spans="1:1" x14ac:dyDescent="0.2">
      <c r="A48" t="s">
        <v>920</v>
      </c>
    </row>
    <row r="50" spans="1:1" x14ac:dyDescent="0.2">
      <c r="A50" s="10" t="s">
        <v>919</v>
      </c>
    </row>
    <row r="51" spans="1:1" x14ac:dyDescent="0.2">
      <c r="A51" s="15"/>
    </row>
    <row r="53" spans="1:1" x14ac:dyDescent="0.2">
      <c r="A53" t="s">
        <v>921</v>
      </c>
    </row>
    <row r="55" spans="1:1" x14ac:dyDescent="0.2">
      <c r="A55" s="10" t="s">
        <v>919</v>
      </c>
    </row>
    <row r="56" spans="1:1" ht="17" x14ac:dyDescent="0.2">
      <c r="A56" s="15" t="s">
        <v>1390</v>
      </c>
    </row>
    <row r="57" spans="1:1" ht="19" x14ac:dyDescent="0.25">
      <c r="A57" s="5" t="s">
        <v>922</v>
      </c>
    </row>
    <row r="58" spans="1:1" x14ac:dyDescent="0.2">
      <c r="A58" t="s">
        <v>923</v>
      </c>
    </row>
    <row r="74" spans="1:1" x14ac:dyDescent="0.2">
      <c r="A74" t="s">
        <v>924</v>
      </c>
    </row>
    <row r="75" spans="1:1" ht="48" customHeight="1" x14ac:dyDescent="0.2">
      <c r="A75" s="15"/>
    </row>
    <row r="84" spans="1:4" ht="19" x14ac:dyDescent="0.2">
      <c r="A84" s="281" t="s">
        <v>925</v>
      </c>
      <c r="B84" s="281"/>
      <c r="C84" s="281"/>
      <c r="D84" s="281"/>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horizontalDpi="0" verticalDpi="0"/>
  <headerFooter>
    <oddHeader xml:space="preserve">&amp;C 
</oddHeader>
    <oddFooter xml:space="preserve">&amp;C    </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14337" r:id="rId3" name="Check Box 1">
              <controlPr locked="0" defaultSize="0" autoFill="0" autoLine="0" autoPict="0">
                <anchor moveWithCells="1">
                  <from>
                    <xdr:col>0</xdr:col>
                    <xdr:colOff>1079500</xdr:colOff>
                    <xdr:row>25</xdr:row>
                    <xdr:rowOff>114300</xdr:rowOff>
                  </from>
                  <to>
                    <xdr:col>0</xdr:col>
                    <xdr:colOff>2603500</xdr:colOff>
                    <xdr:row>27</xdr:row>
                    <xdr:rowOff>88900</xdr:rowOff>
                  </to>
                </anchor>
              </controlPr>
            </control>
          </mc:Choice>
        </mc:AlternateContent>
        <mc:AlternateContent xmlns:mc="http://schemas.openxmlformats.org/markup-compatibility/2006">
          <mc:Choice Requires="x14">
            <control shapeId="14338" r:id="rId4" name="Check Box 2">
              <controlPr locked="0" defaultSize="0" autoFill="0" autoLine="0" autoPict="0">
                <anchor moveWithCells="1">
                  <from>
                    <xdr:col>0</xdr:col>
                    <xdr:colOff>1079500</xdr:colOff>
                    <xdr:row>27</xdr:row>
                    <xdr:rowOff>114300</xdr:rowOff>
                  </from>
                  <to>
                    <xdr:col>0</xdr:col>
                    <xdr:colOff>2603500</xdr:colOff>
                    <xdr:row>29</xdr:row>
                    <xdr:rowOff>88900</xdr:rowOff>
                  </to>
                </anchor>
              </controlPr>
            </control>
          </mc:Choice>
        </mc:AlternateContent>
        <mc:AlternateContent xmlns:mc="http://schemas.openxmlformats.org/markup-compatibility/2006">
          <mc:Choice Requires="x14">
            <control shapeId="14339" r:id="rId5" name="Check Box 3">
              <controlPr locked="0" defaultSize="0" autoFill="0" autoLine="0" autoPict="0">
                <anchor moveWithCells="1">
                  <from>
                    <xdr:col>0</xdr:col>
                    <xdr:colOff>1092200</xdr:colOff>
                    <xdr:row>29</xdr:row>
                    <xdr:rowOff>114300</xdr:rowOff>
                  </from>
                  <to>
                    <xdr:col>0</xdr:col>
                    <xdr:colOff>2616200</xdr:colOff>
                    <xdr:row>31</xdr:row>
                    <xdr:rowOff>88900</xdr:rowOff>
                  </to>
                </anchor>
              </controlPr>
            </control>
          </mc:Choice>
        </mc:AlternateContent>
        <mc:AlternateContent xmlns:mc="http://schemas.openxmlformats.org/markup-compatibility/2006">
          <mc:Choice Requires="x14">
            <control shapeId="14340" r:id="rId6" name="Check Box 4">
              <controlPr locked="0" defaultSize="0" autoFill="0" autoLine="0" autoPict="0">
                <anchor moveWithCells="1">
                  <from>
                    <xdr:col>0</xdr:col>
                    <xdr:colOff>1092200</xdr:colOff>
                    <xdr:row>31</xdr:row>
                    <xdr:rowOff>114300</xdr:rowOff>
                  </from>
                  <to>
                    <xdr:col>0</xdr:col>
                    <xdr:colOff>2616200</xdr:colOff>
                    <xdr:row>33</xdr:row>
                    <xdr:rowOff>88900</xdr:rowOff>
                  </to>
                </anchor>
              </controlPr>
            </control>
          </mc:Choice>
        </mc:AlternateContent>
        <mc:AlternateContent xmlns:mc="http://schemas.openxmlformats.org/markup-compatibility/2006">
          <mc:Choice Requires="x14">
            <control shapeId="14341" r:id="rId7" name="Check Box 5">
              <controlPr locked="0" defaultSize="0" autoFill="0" autoLine="0" autoPict="0">
                <anchor moveWithCells="1">
                  <from>
                    <xdr:col>0</xdr:col>
                    <xdr:colOff>1092200</xdr:colOff>
                    <xdr:row>33</xdr:row>
                    <xdr:rowOff>114300</xdr:rowOff>
                  </from>
                  <to>
                    <xdr:col>0</xdr:col>
                    <xdr:colOff>2616200</xdr:colOff>
                    <xdr:row>35</xdr:row>
                    <xdr:rowOff>88900</xdr:rowOff>
                  </to>
                </anchor>
              </controlPr>
            </control>
          </mc:Choice>
        </mc:AlternateContent>
        <mc:AlternateContent xmlns:mc="http://schemas.openxmlformats.org/markup-compatibility/2006">
          <mc:Choice Requires="x14">
            <control shapeId="14342" r:id="rId8" name="Check Box 6">
              <controlPr locked="0" defaultSize="0" autoFill="0" autoLine="0" autoPict="0">
                <anchor moveWithCells="1">
                  <from>
                    <xdr:col>0</xdr:col>
                    <xdr:colOff>1092200</xdr:colOff>
                    <xdr:row>35</xdr:row>
                    <xdr:rowOff>114300</xdr:rowOff>
                  </from>
                  <to>
                    <xdr:col>0</xdr:col>
                    <xdr:colOff>3911600</xdr:colOff>
                    <xdr:row>37</xdr:row>
                    <xdr:rowOff>88900</xdr:rowOff>
                  </to>
                </anchor>
              </controlPr>
            </control>
          </mc:Choice>
        </mc:AlternateContent>
        <mc:AlternateContent xmlns:mc="http://schemas.openxmlformats.org/markup-compatibility/2006">
          <mc:Choice Requires="x14">
            <control shapeId="14343" r:id="rId9" name="Check Box 7">
              <controlPr locked="0" defaultSize="0" autoFill="0" autoLine="0" autoPict="0">
                <anchor moveWithCells="1">
                  <from>
                    <xdr:col>0</xdr:col>
                    <xdr:colOff>1092200</xdr:colOff>
                    <xdr:row>37</xdr:row>
                    <xdr:rowOff>114300</xdr:rowOff>
                  </from>
                  <to>
                    <xdr:col>0</xdr:col>
                    <xdr:colOff>3911600</xdr:colOff>
                    <xdr:row>39</xdr:row>
                    <xdr:rowOff>88900</xdr:rowOff>
                  </to>
                </anchor>
              </controlPr>
            </control>
          </mc:Choice>
        </mc:AlternateContent>
        <mc:AlternateContent xmlns:mc="http://schemas.openxmlformats.org/markup-compatibility/2006">
          <mc:Choice Requires="x14">
            <control shapeId="14350" r:id="rId10" name="Check Box 14">
              <controlPr locked="0" defaultSize="0" autoFill="0" autoLine="0" autoPict="0">
                <anchor moveWithCells="1">
                  <from>
                    <xdr:col>0</xdr:col>
                    <xdr:colOff>4089400</xdr:colOff>
                    <xdr:row>25</xdr:row>
                    <xdr:rowOff>114300</xdr:rowOff>
                  </from>
                  <to>
                    <xdr:col>1</xdr:col>
                    <xdr:colOff>1524000</xdr:colOff>
                    <xdr:row>27</xdr:row>
                    <xdr:rowOff>88900</xdr:rowOff>
                  </to>
                </anchor>
              </controlPr>
            </control>
          </mc:Choice>
        </mc:AlternateContent>
        <mc:AlternateContent xmlns:mc="http://schemas.openxmlformats.org/markup-compatibility/2006">
          <mc:Choice Requires="x14">
            <control shapeId="14353" r:id="rId11" name="Check Box 17">
              <controlPr locked="0" defaultSize="0" autoFill="0" autoLine="0" autoPict="0">
                <anchor moveWithCells="1">
                  <from>
                    <xdr:col>0</xdr:col>
                    <xdr:colOff>4089400</xdr:colOff>
                    <xdr:row>27</xdr:row>
                    <xdr:rowOff>127000</xdr:rowOff>
                  </from>
                  <to>
                    <xdr:col>1</xdr:col>
                    <xdr:colOff>1511300</xdr:colOff>
                    <xdr:row>29</xdr:row>
                    <xdr:rowOff>101600</xdr:rowOff>
                  </to>
                </anchor>
              </controlPr>
            </control>
          </mc:Choice>
        </mc:AlternateContent>
        <mc:AlternateContent xmlns:mc="http://schemas.openxmlformats.org/markup-compatibility/2006">
          <mc:Choice Requires="x14">
            <control shapeId="14354" r:id="rId12" name="Check Box 18">
              <controlPr locked="0" defaultSize="0" autoFill="0" autoLine="0" autoPict="0">
                <anchor moveWithCells="1">
                  <from>
                    <xdr:col>0</xdr:col>
                    <xdr:colOff>4089400</xdr:colOff>
                    <xdr:row>29</xdr:row>
                    <xdr:rowOff>127000</xdr:rowOff>
                  </from>
                  <to>
                    <xdr:col>1</xdr:col>
                    <xdr:colOff>1498600</xdr:colOff>
                    <xdr:row>31</xdr:row>
                    <xdr:rowOff>101600</xdr:rowOff>
                  </to>
                </anchor>
              </controlPr>
            </control>
          </mc:Choice>
        </mc:AlternateContent>
        <mc:AlternateContent xmlns:mc="http://schemas.openxmlformats.org/markup-compatibility/2006">
          <mc:Choice Requires="x14">
            <control shapeId="14355" r:id="rId13" name="Check Box 19">
              <controlPr locked="0" defaultSize="0" autoFill="0" autoLine="0" autoPict="0">
                <anchor moveWithCells="1">
                  <from>
                    <xdr:col>0</xdr:col>
                    <xdr:colOff>4089400</xdr:colOff>
                    <xdr:row>31</xdr:row>
                    <xdr:rowOff>114300</xdr:rowOff>
                  </from>
                  <to>
                    <xdr:col>1</xdr:col>
                    <xdr:colOff>1485900</xdr:colOff>
                    <xdr:row>33</xdr:row>
                    <xdr:rowOff>88900</xdr:rowOff>
                  </to>
                </anchor>
              </controlPr>
            </control>
          </mc:Choice>
        </mc:AlternateContent>
        <mc:AlternateContent xmlns:mc="http://schemas.openxmlformats.org/markup-compatibility/2006">
          <mc:Choice Requires="x14">
            <control shapeId="14356" r:id="rId14" name="Check Box 20">
              <controlPr locked="0" defaultSize="0" autoFill="0" autoLine="0" autoPict="0">
                <anchor moveWithCells="1">
                  <from>
                    <xdr:col>0</xdr:col>
                    <xdr:colOff>4089400</xdr:colOff>
                    <xdr:row>33</xdr:row>
                    <xdr:rowOff>114300</xdr:rowOff>
                  </from>
                  <to>
                    <xdr:col>1</xdr:col>
                    <xdr:colOff>1473200</xdr:colOff>
                    <xdr:row>35</xdr:row>
                    <xdr:rowOff>88900</xdr:rowOff>
                  </to>
                </anchor>
              </controlPr>
            </control>
          </mc:Choice>
        </mc:AlternateContent>
        <mc:AlternateContent xmlns:mc="http://schemas.openxmlformats.org/markup-compatibility/2006">
          <mc:Choice Requires="x14">
            <control shapeId="14357" r:id="rId15" name="Check Box 21">
              <controlPr locked="0" defaultSize="0" autoFill="0" autoLine="0" autoPict="0">
                <anchor moveWithCells="1">
                  <from>
                    <xdr:col>0</xdr:col>
                    <xdr:colOff>4089400</xdr:colOff>
                    <xdr:row>35</xdr:row>
                    <xdr:rowOff>127000</xdr:rowOff>
                  </from>
                  <to>
                    <xdr:col>1</xdr:col>
                    <xdr:colOff>1460500</xdr:colOff>
                    <xdr:row>37</xdr:row>
                    <xdr:rowOff>101600</xdr:rowOff>
                  </to>
                </anchor>
              </controlPr>
            </control>
          </mc:Choice>
        </mc:AlternateContent>
        <mc:AlternateContent xmlns:mc="http://schemas.openxmlformats.org/markup-compatibility/2006">
          <mc:Choice Requires="x14">
            <control shapeId="14358" r:id="rId16" name="Check Box 22">
              <controlPr locked="0" defaultSize="0" autoFill="0" autoLine="0" autoPict="0">
                <anchor moveWithCells="1">
                  <from>
                    <xdr:col>0</xdr:col>
                    <xdr:colOff>1574800</xdr:colOff>
                    <xdr:row>41</xdr:row>
                    <xdr:rowOff>114300</xdr:rowOff>
                  </from>
                  <to>
                    <xdr:col>0</xdr:col>
                    <xdr:colOff>2768600</xdr:colOff>
                    <xdr:row>43</xdr:row>
                    <xdr:rowOff>88900</xdr:rowOff>
                  </to>
                </anchor>
              </controlPr>
            </control>
          </mc:Choice>
        </mc:AlternateContent>
        <mc:AlternateContent xmlns:mc="http://schemas.openxmlformats.org/markup-compatibility/2006">
          <mc:Choice Requires="x14">
            <control shapeId="14359" r:id="rId17" name="Check Box 23">
              <controlPr locked="0" defaultSize="0" autoFill="0" autoLine="0" autoPict="0">
                <anchor moveWithCells="1">
                  <from>
                    <xdr:col>0</xdr:col>
                    <xdr:colOff>2984500</xdr:colOff>
                    <xdr:row>41</xdr:row>
                    <xdr:rowOff>114300</xdr:rowOff>
                  </from>
                  <to>
                    <xdr:col>1</xdr:col>
                    <xdr:colOff>1231900</xdr:colOff>
                    <xdr:row>43</xdr:row>
                    <xdr:rowOff>88900</xdr:rowOff>
                  </to>
                </anchor>
              </controlPr>
            </control>
          </mc:Choice>
        </mc:AlternateContent>
        <mc:AlternateContent xmlns:mc="http://schemas.openxmlformats.org/markup-compatibility/2006">
          <mc:Choice Requires="x14">
            <control shapeId="14360" r:id="rId18" name="Check Box 24">
              <controlPr locked="0" defaultSize="0" autoFill="0" autoLine="0" autoPict="0">
                <anchor moveWithCells="1">
                  <from>
                    <xdr:col>0</xdr:col>
                    <xdr:colOff>1562100</xdr:colOff>
                    <xdr:row>46</xdr:row>
                    <xdr:rowOff>114300</xdr:rowOff>
                  </from>
                  <to>
                    <xdr:col>0</xdr:col>
                    <xdr:colOff>3086100</xdr:colOff>
                    <xdr:row>48</xdr:row>
                    <xdr:rowOff>88900</xdr:rowOff>
                  </to>
                </anchor>
              </controlPr>
            </control>
          </mc:Choice>
        </mc:AlternateContent>
        <mc:AlternateContent xmlns:mc="http://schemas.openxmlformats.org/markup-compatibility/2006">
          <mc:Choice Requires="x14">
            <control shapeId="14361" r:id="rId19" name="Check Box 25">
              <controlPr locked="0" defaultSize="0" autoFill="0" autoLine="0" autoPict="0">
                <anchor moveWithCells="1">
                  <from>
                    <xdr:col>0</xdr:col>
                    <xdr:colOff>3009900</xdr:colOff>
                    <xdr:row>46</xdr:row>
                    <xdr:rowOff>114300</xdr:rowOff>
                  </from>
                  <to>
                    <xdr:col>1</xdr:col>
                    <xdr:colOff>12700</xdr:colOff>
                    <xdr:row>48</xdr:row>
                    <xdr:rowOff>88900</xdr:rowOff>
                  </to>
                </anchor>
              </controlPr>
            </control>
          </mc:Choice>
        </mc:AlternateContent>
        <mc:AlternateContent xmlns:mc="http://schemas.openxmlformats.org/markup-compatibility/2006">
          <mc:Choice Requires="x14">
            <control shapeId="14362" r:id="rId20" name="Check Box 26">
              <controlPr locked="0" defaultSize="0" autoFill="0" autoLine="0" autoPict="0">
                <anchor moveWithCells="1">
                  <from>
                    <xdr:col>1</xdr:col>
                    <xdr:colOff>88900</xdr:colOff>
                    <xdr:row>46</xdr:row>
                    <xdr:rowOff>114300</xdr:rowOff>
                  </from>
                  <to>
                    <xdr:col>2</xdr:col>
                    <xdr:colOff>787400</xdr:colOff>
                    <xdr:row>48</xdr:row>
                    <xdr:rowOff>88900</xdr:rowOff>
                  </to>
                </anchor>
              </controlPr>
            </control>
          </mc:Choice>
        </mc:AlternateContent>
        <mc:AlternateContent xmlns:mc="http://schemas.openxmlformats.org/markup-compatibility/2006">
          <mc:Choice Requires="x14">
            <control shapeId="14363" r:id="rId21" name="Check Box 27">
              <controlPr locked="0" defaultSize="0" autoFill="0" autoLine="0" autoPict="0">
                <anchor moveWithCells="1">
                  <from>
                    <xdr:col>0</xdr:col>
                    <xdr:colOff>1905000</xdr:colOff>
                    <xdr:row>51</xdr:row>
                    <xdr:rowOff>114300</xdr:rowOff>
                  </from>
                  <to>
                    <xdr:col>0</xdr:col>
                    <xdr:colOff>3060700</xdr:colOff>
                    <xdr:row>53</xdr:row>
                    <xdr:rowOff>88900</xdr:rowOff>
                  </to>
                </anchor>
              </controlPr>
            </control>
          </mc:Choice>
        </mc:AlternateContent>
        <mc:AlternateContent xmlns:mc="http://schemas.openxmlformats.org/markup-compatibility/2006">
          <mc:Choice Requires="x14">
            <control shapeId="14364" r:id="rId22" name="Check Box 28">
              <controlPr locked="0" defaultSize="0" autoFill="0" autoLine="0" autoPict="0">
                <anchor moveWithCells="1">
                  <from>
                    <xdr:col>0</xdr:col>
                    <xdr:colOff>3390900</xdr:colOff>
                    <xdr:row>51</xdr:row>
                    <xdr:rowOff>101600</xdr:rowOff>
                  </from>
                  <to>
                    <xdr:col>2</xdr:col>
                    <xdr:colOff>50800</xdr:colOff>
                    <xdr:row>53</xdr:row>
                    <xdr:rowOff>76200</xdr:rowOff>
                  </to>
                </anchor>
              </controlPr>
            </control>
          </mc:Choice>
        </mc:AlternateContent>
        <mc:AlternateContent xmlns:mc="http://schemas.openxmlformats.org/markup-compatibility/2006">
          <mc:Choice Requires="x14">
            <control shapeId="14365" r:id="rId23" name="Check Box 29">
              <controlPr locked="0" defaultSize="0" autoFill="0" autoLine="0" autoPict="0">
                <anchor moveWithCells="1">
                  <from>
                    <xdr:col>0</xdr:col>
                    <xdr:colOff>393700</xdr:colOff>
                    <xdr:row>58</xdr:row>
                    <xdr:rowOff>127000</xdr:rowOff>
                  </from>
                  <to>
                    <xdr:col>0</xdr:col>
                    <xdr:colOff>3314700</xdr:colOff>
                    <xdr:row>60</xdr:row>
                    <xdr:rowOff>88900</xdr:rowOff>
                  </to>
                </anchor>
              </controlPr>
            </control>
          </mc:Choice>
        </mc:AlternateContent>
        <mc:AlternateContent xmlns:mc="http://schemas.openxmlformats.org/markup-compatibility/2006">
          <mc:Choice Requires="x14">
            <control shapeId="14366" r:id="rId24" name="Check Box 30">
              <controlPr locked="0" defaultSize="0" autoFill="0" autoLine="0" autoPict="0">
                <anchor moveWithCells="1">
                  <from>
                    <xdr:col>0</xdr:col>
                    <xdr:colOff>406400</xdr:colOff>
                    <xdr:row>60</xdr:row>
                    <xdr:rowOff>127000</xdr:rowOff>
                  </from>
                  <to>
                    <xdr:col>0</xdr:col>
                    <xdr:colOff>3086100</xdr:colOff>
                    <xdr:row>62</xdr:row>
                    <xdr:rowOff>88900</xdr:rowOff>
                  </to>
                </anchor>
              </controlPr>
            </control>
          </mc:Choice>
        </mc:AlternateContent>
        <mc:AlternateContent xmlns:mc="http://schemas.openxmlformats.org/markup-compatibility/2006">
          <mc:Choice Requires="x14">
            <control shapeId="14367" r:id="rId25" name="Check Box 31">
              <controlPr locked="0" defaultSize="0" autoFill="0" autoLine="0" autoPict="0">
                <anchor moveWithCells="1">
                  <from>
                    <xdr:col>0</xdr:col>
                    <xdr:colOff>406400</xdr:colOff>
                    <xdr:row>62</xdr:row>
                    <xdr:rowOff>114300</xdr:rowOff>
                  </from>
                  <to>
                    <xdr:col>0</xdr:col>
                    <xdr:colOff>1930400</xdr:colOff>
                    <xdr:row>64</xdr:row>
                    <xdr:rowOff>76200</xdr:rowOff>
                  </to>
                </anchor>
              </controlPr>
            </control>
          </mc:Choice>
        </mc:AlternateContent>
        <mc:AlternateContent xmlns:mc="http://schemas.openxmlformats.org/markup-compatibility/2006">
          <mc:Choice Requires="x14">
            <control shapeId="14368" r:id="rId26" name="Check Box 32">
              <controlPr locked="0" defaultSize="0" autoFill="0" autoLine="0" autoPict="0">
                <anchor moveWithCells="1">
                  <from>
                    <xdr:col>0</xdr:col>
                    <xdr:colOff>406400</xdr:colOff>
                    <xdr:row>64</xdr:row>
                    <xdr:rowOff>127000</xdr:rowOff>
                  </from>
                  <to>
                    <xdr:col>0</xdr:col>
                    <xdr:colOff>1930400</xdr:colOff>
                    <xdr:row>66</xdr:row>
                    <xdr:rowOff>88900</xdr:rowOff>
                  </to>
                </anchor>
              </controlPr>
            </control>
          </mc:Choice>
        </mc:AlternateContent>
        <mc:AlternateContent xmlns:mc="http://schemas.openxmlformats.org/markup-compatibility/2006">
          <mc:Choice Requires="x14">
            <control shapeId="14369" r:id="rId27" name="Check Box 33">
              <controlPr locked="0" defaultSize="0" autoFill="0" autoLine="0" autoPict="0">
                <anchor moveWithCells="1">
                  <from>
                    <xdr:col>0</xdr:col>
                    <xdr:colOff>406400</xdr:colOff>
                    <xdr:row>66</xdr:row>
                    <xdr:rowOff>127000</xdr:rowOff>
                  </from>
                  <to>
                    <xdr:col>0</xdr:col>
                    <xdr:colOff>2781300</xdr:colOff>
                    <xdr:row>68</xdr:row>
                    <xdr:rowOff>88900</xdr:rowOff>
                  </to>
                </anchor>
              </controlPr>
            </control>
          </mc:Choice>
        </mc:AlternateContent>
        <mc:AlternateContent xmlns:mc="http://schemas.openxmlformats.org/markup-compatibility/2006">
          <mc:Choice Requires="x14">
            <control shapeId="14370" r:id="rId28" name="Check Box 34">
              <controlPr locked="0" defaultSize="0" autoFill="0" autoLine="0" autoPict="0">
                <anchor moveWithCells="1">
                  <from>
                    <xdr:col>0</xdr:col>
                    <xdr:colOff>419100</xdr:colOff>
                    <xdr:row>68</xdr:row>
                    <xdr:rowOff>114300</xdr:rowOff>
                  </from>
                  <to>
                    <xdr:col>0</xdr:col>
                    <xdr:colOff>2794000</xdr:colOff>
                    <xdr:row>70</xdr:row>
                    <xdr:rowOff>76200</xdr:rowOff>
                  </to>
                </anchor>
              </controlPr>
            </control>
          </mc:Choice>
        </mc:AlternateContent>
        <mc:AlternateContent xmlns:mc="http://schemas.openxmlformats.org/markup-compatibility/2006">
          <mc:Choice Requires="x14">
            <control shapeId="14371" r:id="rId29" name="Check Box 35">
              <controlPr locked="0" defaultSize="0" autoFill="0" autoLine="0" autoPict="0">
                <anchor moveWithCells="1">
                  <from>
                    <xdr:col>0</xdr:col>
                    <xdr:colOff>4089400</xdr:colOff>
                    <xdr:row>58</xdr:row>
                    <xdr:rowOff>114300</xdr:rowOff>
                  </from>
                  <to>
                    <xdr:col>2</xdr:col>
                    <xdr:colOff>711200</xdr:colOff>
                    <xdr:row>60</xdr:row>
                    <xdr:rowOff>76200</xdr:rowOff>
                  </to>
                </anchor>
              </controlPr>
            </control>
          </mc:Choice>
        </mc:AlternateContent>
        <mc:AlternateContent xmlns:mc="http://schemas.openxmlformats.org/markup-compatibility/2006">
          <mc:Choice Requires="x14">
            <control shapeId="14372" r:id="rId30" name="Check Box 36">
              <controlPr locked="0" defaultSize="0" autoFill="0" autoLine="0" autoPict="0">
                <anchor moveWithCells="1">
                  <from>
                    <xdr:col>0</xdr:col>
                    <xdr:colOff>4102100</xdr:colOff>
                    <xdr:row>60</xdr:row>
                    <xdr:rowOff>114300</xdr:rowOff>
                  </from>
                  <to>
                    <xdr:col>2</xdr:col>
                    <xdr:colOff>1498600</xdr:colOff>
                    <xdr:row>62</xdr:row>
                    <xdr:rowOff>76200</xdr:rowOff>
                  </to>
                </anchor>
              </controlPr>
            </control>
          </mc:Choice>
        </mc:AlternateContent>
        <mc:AlternateContent xmlns:mc="http://schemas.openxmlformats.org/markup-compatibility/2006">
          <mc:Choice Requires="x14">
            <control shapeId="14373" r:id="rId31" name="Check Box 37">
              <controlPr locked="0" defaultSize="0" autoFill="0" autoLine="0" autoPict="0">
                <anchor moveWithCells="1">
                  <from>
                    <xdr:col>0</xdr:col>
                    <xdr:colOff>4102100</xdr:colOff>
                    <xdr:row>62</xdr:row>
                    <xdr:rowOff>114300</xdr:rowOff>
                  </from>
                  <to>
                    <xdr:col>2</xdr:col>
                    <xdr:colOff>1498600</xdr:colOff>
                    <xdr:row>64</xdr:row>
                    <xdr:rowOff>76200</xdr:rowOff>
                  </to>
                </anchor>
              </controlPr>
            </control>
          </mc:Choice>
        </mc:AlternateContent>
        <mc:AlternateContent xmlns:mc="http://schemas.openxmlformats.org/markup-compatibility/2006">
          <mc:Choice Requires="x14">
            <control shapeId="14374" r:id="rId32" name="Check Box 38">
              <controlPr locked="0" defaultSize="0" autoFill="0" autoLine="0" autoPict="0">
                <anchor moveWithCells="1">
                  <from>
                    <xdr:col>0</xdr:col>
                    <xdr:colOff>4102100</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3" name="Check Box 39">
              <controlPr locked="0" defaultSize="0" autoFill="0" autoLine="0" autoPict="0">
                <anchor moveWithCells="1">
                  <from>
                    <xdr:col>0</xdr:col>
                    <xdr:colOff>4089400</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4" name="Check Box 40">
              <controlPr locked="0" defaultSize="0" autoFill="0" autoLine="0" autoPict="0">
                <anchor moveWithCells="1">
                  <from>
                    <xdr:col>0</xdr:col>
                    <xdr:colOff>419100</xdr:colOff>
                    <xdr:row>70</xdr:row>
                    <xdr:rowOff>127000</xdr:rowOff>
                  </from>
                  <to>
                    <xdr:col>0</xdr:col>
                    <xdr:colOff>3568700</xdr:colOff>
                    <xdr:row>72</xdr:row>
                    <xdr:rowOff>88900</xdr:rowOff>
                  </to>
                </anchor>
              </controlPr>
            </control>
          </mc:Choice>
        </mc:AlternateContent>
        <mc:AlternateContent xmlns:mc="http://schemas.openxmlformats.org/markup-compatibility/2006">
          <mc:Choice Requires="x14">
            <control shapeId="14378" r:id="rId35" name="Check Box 42">
              <controlPr locked="0" defaultSize="0" autoFill="0" autoLine="0" autoPict="0">
                <anchor moveWithCells="1">
                  <from>
                    <xdr:col>0</xdr:col>
                    <xdr:colOff>4076700</xdr:colOff>
                    <xdr:row>37</xdr:row>
                    <xdr:rowOff>114300</xdr:rowOff>
                  </from>
                  <to>
                    <xdr:col>1</xdr:col>
                    <xdr:colOff>1460500</xdr:colOff>
                    <xdr:row>39</xdr:row>
                    <xdr:rowOff>88900</xdr:rowOff>
                  </to>
                </anchor>
              </controlPr>
            </control>
          </mc:Choice>
        </mc:AlternateContent>
        <mc:AlternateContent xmlns:mc="http://schemas.openxmlformats.org/markup-compatibility/2006">
          <mc:Choice Requires="x14">
            <control shapeId="14379" r:id="rId36" name="Check Box 43">
              <controlPr locked="0" defaultSize="0" autoFill="0" autoLine="0" autoPict="0">
                <anchor moveWithCells="1">
                  <from>
                    <xdr:col>2</xdr:col>
                    <xdr:colOff>635000</xdr:colOff>
                    <xdr:row>25</xdr:row>
                    <xdr:rowOff>114300</xdr:rowOff>
                  </from>
                  <to>
                    <xdr:col>3</xdr:col>
                    <xdr:colOff>787400</xdr:colOff>
                    <xdr:row>27</xdr:row>
                    <xdr:rowOff>88900</xdr:rowOff>
                  </to>
                </anchor>
              </controlPr>
            </control>
          </mc:Choice>
        </mc:AlternateContent>
        <mc:AlternateContent xmlns:mc="http://schemas.openxmlformats.org/markup-compatibility/2006">
          <mc:Choice Requires="x14">
            <control shapeId="14380" r:id="rId37" name="Check Box 44">
              <controlPr locked="0" defaultSize="0" autoFill="0" autoLine="0" autoPict="0">
                <anchor moveWithCells="1">
                  <from>
                    <xdr:col>2</xdr:col>
                    <xdr:colOff>635000</xdr:colOff>
                    <xdr:row>27</xdr:row>
                    <xdr:rowOff>114300</xdr:rowOff>
                  </from>
                  <to>
                    <xdr:col>3</xdr:col>
                    <xdr:colOff>774700</xdr:colOff>
                    <xdr:row>29</xdr:row>
                    <xdr:rowOff>88900</xdr:rowOff>
                  </to>
                </anchor>
              </controlPr>
            </control>
          </mc:Choice>
        </mc:AlternateContent>
        <mc:AlternateContent xmlns:mc="http://schemas.openxmlformats.org/markup-compatibility/2006">
          <mc:Choice Requires="x14">
            <control shapeId="14381" r:id="rId38" name="Check Box 45">
              <controlPr locked="0" defaultSize="0" autoFill="0" autoLine="0" autoPict="0">
                <anchor moveWithCells="1">
                  <from>
                    <xdr:col>2</xdr:col>
                    <xdr:colOff>647700</xdr:colOff>
                    <xdr:row>29</xdr:row>
                    <xdr:rowOff>114300</xdr:rowOff>
                  </from>
                  <to>
                    <xdr:col>3</xdr:col>
                    <xdr:colOff>800100</xdr:colOff>
                    <xdr:row>31</xdr:row>
                    <xdr:rowOff>88900</xdr:rowOff>
                  </to>
                </anchor>
              </controlPr>
            </control>
          </mc:Choice>
        </mc:AlternateContent>
        <mc:AlternateContent xmlns:mc="http://schemas.openxmlformats.org/markup-compatibility/2006">
          <mc:Choice Requires="x14">
            <control shapeId="14382" r:id="rId39" name="Check Box 46">
              <controlPr locked="0" defaultSize="0" autoFill="0" autoLine="0" autoPict="0">
                <anchor moveWithCells="1">
                  <from>
                    <xdr:col>2</xdr:col>
                    <xdr:colOff>647700</xdr:colOff>
                    <xdr:row>31</xdr:row>
                    <xdr:rowOff>101600</xdr:rowOff>
                  </from>
                  <to>
                    <xdr:col>3</xdr:col>
                    <xdr:colOff>800100</xdr:colOff>
                    <xdr:row>33</xdr:row>
                    <xdr:rowOff>76200</xdr:rowOff>
                  </to>
                </anchor>
              </controlPr>
            </control>
          </mc:Choice>
        </mc:AlternateContent>
        <mc:AlternateContent xmlns:mc="http://schemas.openxmlformats.org/markup-compatibility/2006">
          <mc:Choice Requires="x14">
            <control shapeId="14383" r:id="rId40" name="Check Box 47">
              <controlPr locked="0" defaultSize="0" autoFill="0" autoLine="0" autoPict="0">
                <anchor moveWithCells="1">
                  <from>
                    <xdr:col>2</xdr:col>
                    <xdr:colOff>647700</xdr:colOff>
                    <xdr:row>33</xdr:row>
                    <xdr:rowOff>101600</xdr:rowOff>
                  </from>
                  <to>
                    <xdr:col>3</xdr:col>
                    <xdr:colOff>800100</xdr:colOff>
                    <xdr:row>35</xdr:row>
                    <xdr:rowOff>76200</xdr:rowOff>
                  </to>
                </anchor>
              </controlPr>
            </control>
          </mc:Choice>
        </mc:AlternateContent>
        <mc:AlternateContent xmlns:mc="http://schemas.openxmlformats.org/markup-compatibility/2006">
          <mc:Choice Requires="x14">
            <control shapeId="14384" r:id="rId41" name="Check Box 48">
              <controlPr locked="0" defaultSize="0" autoFill="0" autoLine="0" autoPict="0">
                <anchor moveWithCells="1">
                  <from>
                    <xdr:col>2</xdr:col>
                    <xdr:colOff>660400</xdr:colOff>
                    <xdr:row>35</xdr:row>
                    <xdr:rowOff>127000</xdr:rowOff>
                  </from>
                  <to>
                    <xdr:col>3</xdr:col>
                    <xdr:colOff>812800</xdr:colOff>
                    <xdr:row>37</xdr:row>
                    <xdr:rowOff>101600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GridLines="0" showRowColHeaders="0" showRuler="0" view="pageLayout" topLeftCell="A57" zoomScale="110" zoomScaleNormal="100" zoomScalePageLayoutView="110" workbookViewId="0">
      <selection activeCell="B5" sqref="B5"/>
    </sheetView>
  </sheetViews>
  <sheetFormatPr baseColWidth="10" defaultColWidth="11" defaultRowHeight="16" x14ac:dyDescent="0.2"/>
  <cols>
    <col min="2" max="2" width="38.33203125" customWidth="1"/>
    <col min="3" max="5" width="18.1640625" customWidth="1"/>
    <col min="7" max="23" width="10.83203125" customWidth="1"/>
  </cols>
  <sheetData>
    <row r="1" spans="1:6" ht="19" x14ac:dyDescent="0.25">
      <c r="A1" s="226" t="s">
        <v>926</v>
      </c>
      <c r="B1" s="226"/>
      <c r="C1" s="226"/>
      <c r="D1" s="226"/>
      <c r="E1" s="226"/>
      <c r="F1" s="226"/>
    </row>
    <row r="3" spans="1:6" ht="19" x14ac:dyDescent="0.25">
      <c r="A3" s="5" t="s">
        <v>927</v>
      </c>
    </row>
    <row r="4" spans="1:6" x14ac:dyDescent="0.2">
      <c r="A4" t="s">
        <v>928</v>
      </c>
    </row>
    <row r="5" spans="1:6" ht="19" customHeight="1" x14ac:dyDescent="0.2">
      <c r="B5" s="132" t="s">
        <v>1397</v>
      </c>
    </row>
    <row r="7" spans="1:6" ht="86" customHeight="1" x14ac:dyDescent="0.2">
      <c r="A7" s="282" t="s">
        <v>1368</v>
      </c>
      <c r="B7" s="282"/>
      <c r="C7" s="282"/>
      <c r="D7" s="282"/>
      <c r="E7" s="282"/>
      <c r="F7" s="282"/>
    </row>
    <row r="9" spans="1:6" x14ac:dyDescent="0.2">
      <c r="B9" t="s">
        <v>929</v>
      </c>
      <c r="C9" s="31" t="s">
        <v>34</v>
      </c>
    </row>
    <row r="11" spans="1:6" x14ac:dyDescent="0.2">
      <c r="C11" s="125"/>
      <c r="D11" s="30" t="s">
        <v>930</v>
      </c>
      <c r="E11" s="32">
        <v>45383</v>
      </c>
    </row>
    <row r="14" spans="1:6" ht="19" x14ac:dyDescent="0.25">
      <c r="A14" s="5" t="s">
        <v>931</v>
      </c>
    </row>
    <row r="16" spans="1:6" ht="43" customHeight="1" x14ac:dyDescent="0.2">
      <c r="A16" s="283" t="s">
        <v>1369</v>
      </c>
      <c r="B16" s="283"/>
      <c r="C16" s="283"/>
      <c r="D16" s="283"/>
      <c r="E16" s="283"/>
      <c r="F16" s="283"/>
    </row>
    <row r="17" spans="1:6" ht="37" customHeight="1" x14ac:dyDescent="0.2">
      <c r="A17" s="284" t="s">
        <v>932</v>
      </c>
      <c r="B17" s="284"/>
      <c r="C17" s="284"/>
      <c r="D17" s="284"/>
      <c r="E17" s="284"/>
      <c r="F17" s="284"/>
    </row>
    <row r="18" spans="1:6" x14ac:dyDescent="0.2">
      <c r="A18" s="285" t="s">
        <v>933</v>
      </c>
      <c r="B18" s="285"/>
      <c r="C18" s="285"/>
      <c r="D18" s="285"/>
      <c r="E18" s="285"/>
      <c r="F18" s="285"/>
    </row>
    <row r="19" spans="1:6" ht="37" customHeight="1" x14ac:dyDescent="0.2">
      <c r="A19" s="284" t="s">
        <v>934</v>
      </c>
      <c r="B19" s="284"/>
      <c r="C19" s="284"/>
      <c r="D19" s="284"/>
      <c r="E19" s="284"/>
      <c r="F19" s="284"/>
    </row>
    <row r="20" spans="1:6" x14ac:dyDescent="0.2">
      <c r="A20" s="285" t="s">
        <v>935</v>
      </c>
      <c r="B20" s="285"/>
      <c r="C20" s="285"/>
      <c r="D20" s="285"/>
      <c r="E20" s="285"/>
      <c r="F20" s="285"/>
    </row>
    <row r="22" spans="1:6" x14ac:dyDescent="0.2">
      <c r="C22" s="2" t="s">
        <v>936</v>
      </c>
      <c r="D22" s="2" t="s">
        <v>937</v>
      </c>
    </row>
    <row r="23" spans="1:6" x14ac:dyDescent="0.2">
      <c r="B23" s="41" t="s">
        <v>938</v>
      </c>
      <c r="C23" s="41"/>
      <c r="D23" s="41"/>
    </row>
    <row r="24" spans="1:6" x14ac:dyDescent="0.2">
      <c r="B24" s="30" t="s">
        <v>939</v>
      </c>
      <c r="C24" s="129">
        <v>52320</v>
      </c>
      <c r="D24" s="129">
        <v>52320</v>
      </c>
    </row>
    <row r="25" spans="1:6" x14ac:dyDescent="0.2">
      <c r="B25" s="41" t="s">
        <v>940</v>
      </c>
      <c r="C25" s="126"/>
      <c r="D25" s="126"/>
    </row>
    <row r="26" spans="1:6" x14ac:dyDescent="0.2">
      <c r="B26" s="30" t="s">
        <v>941</v>
      </c>
      <c r="C26" s="129" t="s">
        <v>1393</v>
      </c>
      <c r="D26" s="129" t="s">
        <v>1393</v>
      </c>
    </row>
    <row r="27" spans="1:6" x14ac:dyDescent="0.2">
      <c r="B27" s="30" t="s">
        <v>942</v>
      </c>
      <c r="C27" s="129" t="s">
        <v>1393</v>
      </c>
      <c r="D27" s="129" t="s">
        <v>1393</v>
      </c>
    </row>
    <row r="28" spans="1:6" x14ac:dyDescent="0.2">
      <c r="B28" s="30" t="s">
        <v>943</v>
      </c>
      <c r="C28" s="129" t="s">
        <v>1393</v>
      </c>
      <c r="D28" s="129" t="s">
        <v>1393</v>
      </c>
    </row>
    <row r="29" spans="1:6" x14ac:dyDescent="0.2">
      <c r="B29" s="30" t="s">
        <v>944</v>
      </c>
      <c r="C29" s="129" t="s">
        <v>1393</v>
      </c>
      <c r="D29" s="129" t="s">
        <v>1393</v>
      </c>
    </row>
    <row r="30" spans="1:6" x14ac:dyDescent="0.2">
      <c r="B30" s="41" t="s">
        <v>945</v>
      </c>
      <c r="C30" s="126"/>
      <c r="D30" s="126"/>
    </row>
    <row r="31" spans="1:6" x14ac:dyDescent="0.2">
      <c r="B31" s="30" t="s">
        <v>946</v>
      </c>
      <c r="C31" s="129">
        <v>1264</v>
      </c>
      <c r="D31" s="129">
        <v>1264</v>
      </c>
    </row>
    <row r="32" spans="1:6" x14ac:dyDescent="0.2">
      <c r="B32" s="30" t="s">
        <v>947</v>
      </c>
      <c r="C32" s="129">
        <v>16960</v>
      </c>
      <c r="D32" s="129">
        <v>16960</v>
      </c>
    </row>
    <row r="33" spans="1:6" x14ac:dyDescent="0.2">
      <c r="B33" s="30" t="s">
        <v>948</v>
      </c>
      <c r="C33" s="129">
        <v>10100</v>
      </c>
      <c r="D33" s="129">
        <v>10100</v>
      </c>
    </row>
    <row r="34" spans="1:6" x14ac:dyDescent="0.2">
      <c r="B34" s="30" t="s">
        <v>949</v>
      </c>
      <c r="C34" s="129">
        <v>6860</v>
      </c>
      <c r="D34" s="129">
        <v>6860</v>
      </c>
    </row>
    <row r="36" spans="1:6" ht="38" customHeight="1" x14ac:dyDescent="0.2">
      <c r="A36" s="229" t="s">
        <v>950</v>
      </c>
      <c r="B36" s="229"/>
      <c r="C36" s="229"/>
      <c r="D36" s="229"/>
      <c r="E36" s="130"/>
      <c r="F36" s="7"/>
    </row>
    <row r="37" spans="1:6" x14ac:dyDescent="0.2">
      <c r="A37" s="14"/>
      <c r="B37" s="14"/>
      <c r="C37" s="14"/>
      <c r="D37" s="14"/>
      <c r="E37" s="127"/>
      <c r="F37" s="7"/>
    </row>
    <row r="38" spans="1:6" x14ac:dyDescent="0.2">
      <c r="A38" s="229" t="s">
        <v>951</v>
      </c>
      <c r="B38" s="229"/>
      <c r="C38" s="229"/>
      <c r="D38" s="14"/>
      <c r="E38" s="127"/>
      <c r="F38" s="7"/>
    </row>
    <row r="39" spans="1:6" ht="67" customHeight="1" x14ac:dyDescent="0.2">
      <c r="A39" s="14"/>
      <c r="B39" s="15"/>
      <c r="C39" s="14"/>
      <c r="D39" s="14"/>
      <c r="E39" s="127"/>
      <c r="F39" s="7"/>
    </row>
    <row r="40" spans="1:6" x14ac:dyDescent="0.2">
      <c r="A40" s="14"/>
      <c r="B40" s="14"/>
      <c r="C40" s="14"/>
      <c r="D40" s="14"/>
      <c r="E40" s="127"/>
      <c r="F40" s="7"/>
    </row>
    <row r="41" spans="1:6" ht="19" x14ac:dyDescent="0.25">
      <c r="A41" s="5" t="s">
        <v>952</v>
      </c>
    </row>
    <row r="42" spans="1:6" x14ac:dyDescent="0.2">
      <c r="A42" t="s">
        <v>953</v>
      </c>
    </row>
    <row r="44" spans="1:6" x14ac:dyDescent="0.2">
      <c r="B44" s="30" t="s">
        <v>954</v>
      </c>
      <c r="C44" s="117">
        <v>1</v>
      </c>
    </row>
    <row r="45" spans="1:6" x14ac:dyDescent="0.2">
      <c r="B45" s="30" t="s">
        <v>955</v>
      </c>
      <c r="C45" s="117">
        <v>21</v>
      </c>
    </row>
    <row r="47" spans="1:6" ht="19" x14ac:dyDescent="0.25">
      <c r="A47" s="5" t="s">
        <v>956</v>
      </c>
    </row>
    <row r="48" spans="1:6" x14ac:dyDescent="0.2">
      <c r="A48" t="s">
        <v>957</v>
      </c>
      <c r="D48" s="29" t="s">
        <v>21</v>
      </c>
    </row>
    <row r="50" spans="1:5" ht="19" x14ac:dyDescent="0.25">
      <c r="A50" s="5" t="s">
        <v>958</v>
      </c>
    </row>
    <row r="51" spans="1:5" x14ac:dyDescent="0.2">
      <c r="A51" t="s">
        <v>959</v>
      </c>
      <c r="E51" s="29" t="s">
        <v>21</v>
      </c>
    </row>
    <row r="53" spans="1:5" x14ac:dyDescent="0.2">
      <c r="A53" s="10" t="s">
        <v>960</v>
      </c>
      <c r="E53" s="124"/>
    </row>
    <row r="55" spans="1:5" ht="19" x14ac:dyDescent="0.25">
      <c r="A55" s="5" t="s">
        <v>961</v>
      </c>
    </row>
    <row r="56" spans="1:5" x14ac:dyDescent="0.2">
      <c r="A56" t="s">
        <v>962</v>
      </c>
    </row>
    <row r="58" spans="1:5" ht="39" customHeight="1" x14ac:dyDescent="0.2">
      <c r="C58" s="23" t="s">
        <v>963</v>
      </c>
      <c r="D58" s="23" t="s">
        <v>964</v>
      </c>
      <c r="E58" s="23" t="s">
        <v>965</v>
      </c>
    </row>
    <row r="59" spans="1:5" x14ac:dyDescent="0.2">
      <c r="B59" s="1" t="s">
        <v>966</v>
      </c>
      <c r="C59" s="129">
        <v>1600</v>
      </c>
      <c r="D59" s="129">
        <v>1600</v>
      </c>
      <c r="E59" s="129">
        <v>1600</v>
      </c>
    </row>
    <row r="60" spans="1:5" x14ac:dyDescent="0.2">
      <c r="B60" s="1" t="s">
        <v>967</v>
      </c>
      <c r="C60" s="133"/>
      <c r="D60" s="133"/>
      <c r="E60" s="129">
        <v>9675</v>
      </c>
    </row>
    <row r="61" spans="1:5" x14ac:dyDescent="0.2">
      <c r="B61" s="1" t="s">
        <v>968</v>
      </c>
      <c r="C61" s="133"/>
      <c r="D61" s="129">
        <v>1800</v>
      </c>
      <c r="E61" s="129">
        <v>3600</v>
      </c>
    </row>
    <row r="62" spans="1:5" x14ac:dyDescent="0.2">
      <c r="B62" s="1" t="s">
        <v>969</v>
      </c>
      <c r="C62" s="133"/>
      <c r="D62" s="133"/>
      <c r="E62" s="129"/>
    </row>
    <row r="63" spans="1:5" x14ac:dyDescent="0.2">
      <c r="B63" s="1" t="s">
        <v>970</v>
      </c>
      <c r="C63" s="129">
        <v>0</v>
      </c>
      <c r="D63" s="129">
        <v>1350</v>
      </c>
      <c r="E63" s="129">
        <v>1350</v>
      </c>
    </row>
    <row r="64" spans="1:5" x14ac:dyDescent="0.2">
      <c r="B64" s="1" t="s">
        <v>971</v>
      </c>
      <c r="C64" s="129">
        <v>1400</v>
      </c>
      <c r="D64" s="129">
        <v>1400</v>
      </c>
      <c r="E64" s="129">
        <v>1400</v>
      </c>
    </row>
    <row r="66" spans="1:6" x14ac:dyDescent="0.2">
      <c r="A66" s="286" t="s">
        <v>972</v>
      </c>
      <c r="B66" s="286"/>
      <c r="C66" s="286"/>
      <c r="D66" s="286"/>
      <c r="E66" s="286"/>
      <c r="F66" s="286"/>
    </row>
    <row r="68" spans="1:6" ht="19" x14ac:dyDescent="0.25">
      <c r="A68" s="5" t="s">
        <v>973</v>
      </c>
    </row>
    <row r="69" spans="1:6" x14ac:dyDescent="0.2">
      <c r="A69" t="s">
        <v>974</v>
      </c>
    </row>
    <row r="71" spans="1:6" x14ac:dyDescent="0.2">
      <c r="B71" s="128" t="s">
        <v>975</v>
      </c>
      <c r="C71" s="41"/>
    </row>
    <row r="72" spans="1:6" x14ac:dyDescent="0.2">
      <c r="B72" s="279" t="s">
        <v>976</v>
      </c>
      <c r="C72" s="279"/>
      <c r="D72" s="129">
        <v>2500</v>
      </c>
    </row>
    <row r="73" spans="1:6" x14ac:dyDescent="0.2">
      <c r="B73" s="128" t="s">
        <v>977</v>
      </c>
      <c r="C73" s="128"/>
      <c r="D73" s="17"/>
    </row>
    <row r="74" spans="1:6" x14ac:dyDescent="0.2">
      <c r="B74" s="279" t="s">
        <v>978</v>
      </c>
      <c r="C74" s="279"/>
      <c r="D74" s="129" t="s">
        <v>1393</v>
      </c>
    </row>
    <row r="75" spans="1:6" x14ac:dyDescent="0.2">
      <c r="B75" s="279" t="s">
        <v>979</v>
      </c>
      <c r="C75" s="279"/>
      <c r="D75" s="129" t="s">
        <v>1393</v>
      </c>
    </row>
    <row r="76" spans="1:6" x14ac:dyDescent="0.2">
      <c r="B76" s="279" t="s">
        <v>980</v>
      </c>
      <c r="C76" s="279"/>
      <c r="D76" s="129" t="s">
        <v>1393</v>
      </c>
    </row>
    <row r="77" spans="1:6" x14ac:dyDescent="0.2">
      <c r="A77" s="279" t="s">
        <v>981</v>
      </c>
      <c r="B77" s="279"/>
      <c r="C77" s="287"/>
      <c r="D77" s="129" t="s">
        <v>1393</v>
      </c>
    </row>
    <row r="79" spans="1:6" ht="19" x14ac:dyDescent="0.25">
      <c r="A79" s="226" t="s">
        <v>982</v>
      </c>
      <c r="B79" s="226"/>
      <c r="C79" s="226"/>
      <c r="D79" s="226"/>
      <c r="E79" s="226"/>
      <c r="F79" s="226"/>
    </row>
  </sheetData>
  <sheetProtection formatColumns="0" formatRows="0" selectLockedCells="1"/>
  <mergeCells count="16">
    <mergeCell ref="B74:C74"/>
    <mergeCell ref="B75:C75"/>
    <mergeCell ref="B76:C76"/>
    <mergeCell ref="A79:F79"/>
    <mergeCell ref="A77:C77"/>
    <mergeCell ref="A36:D36"/>
    <mergeCell ref="A66:F66"/>
    <mergeCell ref="B72:C72"/>
    <mergeCell ref="A38:C38"/>
    <mergeCell ref="A19:F19"/>
    <mergeCell ref="A20:F20"/>
    <mergeCell ref="A1:F1"/>
    <mergeCell ref="A7:F7"/>
    <mergeCell ref="A16:F16"/>
    <mergeCell ref="A17:F17"/>
    <mergeCell ref="A18:F18"/>
  </mergeCells>
  <pageMargins left="0.7" right="0.7" top="0.75" bottom="0.75" header="0.3" footer="0.3"/>
  <pageSetup orientation="landscape" horizontalDpi="0" verticalDpi="0"/>
  <headerFooter>
    <oddHeader xml:space="preserve">&amp;C  
</oddHeader>
    <oddFooter xml:space="preserve">&amp;C   </oddFooter>
  </headerFooter>
  <rowBreaks count="1" manualBreakCount="1">
    <brk id="20" max="16383" man="1"/>
  </rowBreaks>
  <drawing r:id="rId1"/>
  <legacyDrawing r:id="rId2"/>
  <mc:AlternateContent xmlns:mc="http://schemas.openxmlformats.org/markup-compatibility/2006">
    <mc:Choice Requires="x14">
      <controls>
        <mc:AlternateContent xmlns:mc="http://schemas.openxmlformats.org/markup-compatibility/2006">
          <mc:Choice Requires="x14">
            <control shapeId="17409" r:id="rId3" name="Check Box 1">
              <controlPr locked="0" defaultSize="0" autoFill="0" autoLine="0" autoPict="0">
                <anchor moveWithCells="1">
                  <from>
                    <xdr:col>0</xdr:col>
                    <xdr:colOff>330200</xdr:colOff>
                    <xdr:row>9</xdr:row>
                    <xdr:rowOff>127000</xdr:rowOff>
                  </from>
                  <to>
                    <xdr:col>2</xdr:col>
                    <xdr:colOff>762000</xdr:colOff>
                    <xdr:row>11</xdr:row>
                    <xdr:rowOff>101600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validations!$A$1:$A$2</xm:f>
          </x14:formula1>
          <xm:sqref>E51 D48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dimension ref="A1:J254"/>
  <sheetViews>
    <sheetView showGridLines="0" showRowColHeaders="0" tabSelected="1" showRuler="0" view="pageLayout" topLeftCell="A134" zoomScale="110" zoomScaleNormal="100" zoomScalePageLayoutView="110" workbookViewId="0">
      <selection activeCell="A2" sqref="A2:E8"/>
    </sheetView>
  </sheetViews>
  <sheetFormatPr baseColWidth="10" defaultColWidth="10.6640625" defaultRowHeight="16" x14ac:dyDescent="0.2"/>
  <cols>
    <col min="1" max="1" width="17.6640625" customWidth="1"/>
    <col min="2" max="2" width="43.6640625" customWidth="1"/>
    <col min="3" max="3" width="18.6640625" customWidth="1"/>
    <col min="4" max="4" width="18.5" customWidth="1"/>
    <col min="5" max="5" width="16.1640625" customWidth="1"/>
    <col min="6" max="6" width="14.33203125" customWidth="1"/>
    <col min="7" max="7" width="25.33203125" customWidth="1"/>
    <col min="8" max="24" width="10.6640625" customWidth="1"/>
  </cols>
  <sheetData>
    <row r="1" spans="1:6" ht="19" x14ac:dyDescent="0.25">
      <c r="A1" s="226" t="s">
        <v>983</v>
      </c>
      <c r="B1" s="226"/>
      <c r="C1" s="226"/>
      <c r="D1" s="226"/>
      <c r="E1" s="226"/>
      <c r="F1" s="5"/>
    </row>
    <row r="2" spans="1:6" ht="409.5" customHeight="1" x14ac:dyDescent="0.2">
      <c r="A2" s="229" t="s">
        <v>984</v>
      </c>
      <c r="B2" s="229"/>
      <c r="C2" s="229"/>
      <c r="D2" s="229"/>
      <c r="E2" s="229"/>
      <c r="F2" s="7"/>
    </row>
    <row r="3" spans="1:6" x14ac:dyDescent="0.2">
      <c r="A3" s="229"/>
      <c r="B3" s="229"/>
      <c r="C3" s="229"/>
      <c r="D3" s="229"/>
      <c r="E3" s="229"/>
      <c r="F3" s="7"/>
    </row>
    <row r="4" spans="1:6" x14ac:dyDescent="0.2">
      <c r="A4" s="229"/>
      <c r="B4" s="229"/>
      <c r="C4" s="229"/>
      <c r="D4" s="229"/>
      <c r="E4" s="229"/>
      <c r="F4" s="7"/>
    </row>
    <row r="5" spans="1:6" x14ac:dyDescent="0.2">
      <c r="A5" s="229"/>
      <c r="B5" s="229"/>
      <c r="C5" s="229"/>
      <c r="D5" s="229"/>
      <c r="E5" s="229"/>
      <c r="F5" s="7"/>
    </row>
    <row r="6" spans="1:6" x14ac:dyDescent="0.2">
      <c r="A6" s="229"/>
      <c r="B6" s="229"/>
      <c r="C6" s="229"/>
      <c r="D6" s="229"/>
      <c r="E6" s="229"/>
      <c r="F6" s="7"/>
    </row>
    <row r="7" spans="1:6" x14ac:dyDescent="0.2">
      <c r="A7" s="229"/>
      <c r="B7" s="229"/>
      <c r="C7" s="229"/>
      <c r="D7" s="229"/>
      <c r="E7" s="229"/>
      <c r="F7" s="7"/>
    </row>
    <row r="8" spans="1:6" x14ac:dyDescent="0.2">
      <c r="A8" s="229"/>
      <c r="B8" s="229"/>
      <c r="C8" s="229"/>
      <c r="D8" s="229"/>
      <c r="E8" s="229"/>
      <c r="F8" s="7"/>
    </row>
    <row r="9" spans="1:6" ht="16" customHeight="1" x14ac:dyDescent="0.2">
      <c r="A9" s="251" t="s">
        <v>985</v>
      </c>
      <c r="B9" s="251"/>
      <c r="C9" s="251"/>
      <c r="D9" s="251"/>
      <c r="E9" s="251"/>
      <c r="F9" s="135"/>
    </row>
    <row r="10" spans="1:6" x14ac:dyDescent="0.2">
      <c r="A10" s="251"/>
      <c r="B10" s="251"/>
      <c r="C10" s="251"/>
      <c r="D10" s="251"/>
      <c r="E10" s="251"/>
      <c r="F10" s="135"/>
    </row>
    <row r="11" spans="1:6" x14ac:dyDescent="0.2">
      <c r="A11" s="251"/>
      <c r="B11" s="251"/>
      <c r="C11" s="251"/>
      <c r="D11" s="251"/>
      <c r="E11" s="251"/>
      <c r="F11" s="135"/>
    </row>
    <row r="12" spans="1:6" x14ac:dyDescent="0.2">
      <c r="A12" s="251"/>
      <c r="B12" s="251"/>
      <c r="C12" s="251"/>
      <c r="D12" s="251"/>
      <c r="E12" s="251"/>
      <c r="F12" s="135"/>
    </row>
    <row r="13" spans="1:6" x14ac:dyDescent="0.2">
      <c r="A13" s="251"/>
      <c r="B13" s="251"/>
      <c r="C13" s="251"/>
      <c r="D13" s="251"/>
      <c r="E13" s="251"/>
      <c r="F13" s="135"/>
    </row>
    <row r="14" spans="1:6" x14ac:dyDescent="0.2">
      <c r="A14" s="251"/>
      <c r="B14" s="251"/>
      <c r="C14" s="251"/>
      <c r="D14" s="251"/>
      <c r="E14" s="251"/>
      <c r="F14" s="135"/>
    </row>
    <row r="15" spans="1:6" x14ac:dyDescent="0.2">
      <c r="A15" s="251"/>
      <c r="B15" s="251"/>
      <c r="C15" s="251"/>
      <c r="D15" s="251"/>
      <c r="E15" s="251"/>
      <c r="F15" s="135"/>
    </row>
    <row r="16" spans="1:6" x14ac:dyDescent="0.2">
      <c r="A16" s="251"/>
      <c r="B16" s="251"/>
      <c r="C16" s="251"/>
      <c r="D16" s="251"/>
      <c r="E16" s="251"/>
      <c r="F16" s="135"/>
    </row>
    <row r="17" spans="1:10" x14ac:dyDescent="0.2">
      <c r="A17" s="251"/>
      <c r="B17" s="251"/>
      <c r="C17" s="251"/>
      <c r="D17" s="251"/>
      <c r="E17" s="251"/>
      <c r="F17" s="135"/>
    </row>
    <row r="18" spans="1:10" x14ac:dyDescent="0.2">
      <c r="A18" s="251"/>
      <c r="B18" s="251"/>
      <c r="C18" s="251"/>
      <c r="D18" s="251"/>
      <c r="E18" s="251"/>
      <c r="F18" s="135"/>
    </row>
    <row r="19" spans="1:10" x14ac:dyDescent="0.2">
      <c r="A19" s="251"/>
      <c r="B19" s="251"/>
      <c r="C19" s="251"/>
      <c r="D19" s="251"/>
      <c r="E19" s="251"/>
      <c r="F19" s="135"/>
    </row>
    <row r="20" spans="1:10" x14ac:dyDescent="0.2">
      <c r="A20" s="251"/>
      <c r="B20" s="251"/>
      <c r="C20" s="251"/>
      <c r="D20" s="251"/>
      <c r="E20" s="251"/>
      <c r="F20" s="135"/>
    </row>
    <row r="21" spans="1:10" x14ac:dyDescent="0.2">
      <c r="A21" s="251"/>
      <c r="B21" s="251"/>
      <c r="C21" s="251"/>
      <c r="D21" s="251"/>
      <c r="E21" s="251"/>
      <c r="F21" s="135"/>
    </row>
    <row r="22" spans="1:10" x14ac:dyDescent="0.2">
      <c r="A22" s="251"/>
      <c r="B22" s="251"/>
      <c r="C22" s="251"/>
      <c r="D22" s="251"/>
      <c r="E22" s="251"/>
      <c r="F22" s="135"/>
    </row>
    <row r="23" spans="1:10" x14ac:dyDescent="0.2">
      <c r="A23" s="251"/>
      <c r="B23" s="251"/>
      <c r="C23" s="251"/>
      <c r="D23" s="251"/>
      <c r="E23" s="251"/>
      <c r="F23" s="135"/>
    </row>
    <row r="24" spans="1:10" x14ac:dyDescent="0.2">
      <c r="A24" s="251"/>
      <c r="B24" s="251"/>
      <c r="C24" s="251"/>
      <c r="D24" s="251"/>
      <c r="E24" s="251"/>
      <c r="F24" s="135"/>
    </row>
    <row r="25" spans="1:10" x14ac:dyDescent="0.2">
      <c r="A25" s="251"/>
      <c r="B25" s="251"/>
      <c r="C25" s="251"/>
      <c r="D25" s="251"/>
      <c r="E25" s="251"/>
      <c r="F25" s="135"/>
    </row>
    <row r="26" spans="1:10" x14ac:dyDescent="0.2">
      <c r="A26" s="251"/>
      <c r="B26" s="251"/>
      <c r="C26" s="251"/>
      <c r="D26" s="251"/>
      <c r="E26" s="251"/>
      <c r="F26" s="135"/>
    </row>
    <row r="27" spans="1:10" x14ac:dyDescent="0.2">
      <c r="A27" s="251"/>
      <c r="B27" s="251"/>
      <c r="C27" s="251"/>
      <c r="D27" s="251"/>
      <c r="E27" s="251"/>
      <c r="F27" s="135"/>
    </row>
    <row r="28" spans="1:10" x14ac:dyDescent="0.2">
      <c r="A28" s="251"/>
      <c r="B28" s="251"/>
      <c r="C28" s="251"/>
      <c r="D28" s="251"/>
      <c r="E28" s="251"/>
      <c r="F28" s="135"/>
    </row>
    <row r="29" spans="1:10" x14ac:dyDescent="0.2">
      <c r="A29" s="135"/>
      <c r="B29" s="135"/>
      <c r="C29" s="135"/>
      <c r="D29" s="135"/>
      <c r="E29" s="135"/>
      <c r="F29" s="135"/>
    </row>
    <row r="30" spans="1:10" ht="19" x14ac:dyDescent="0.25">
      <c r="A30" s="5" t="s">
        <v>986</v>
      </c>
      <c r="B30" s="5"/>
      <c r="C30" s="135"/>
      <c r="D30" s="135"/>
      <c r="E30" s="135"/>
      <c r="F30" s="136"/>
      <c r="G30" s="136"/>
      <c r="H30" s="136"/>
      <c r="I30" s="136"/>
      <c r="J30" s="136"/>
    </row>
    <row r="31" spans="1:10" ht="19" customHeight="1" x14ac:dyDescent="0.2">
      <c r="A31" s="229" t="s">
        <v>987</v>
      </c>
      <c r="B31" s="229"/>
      <c r="C31" s="229"/>
      <c r="D31" s="229"/>
      <c r="E31" s="229"/>
      <c r="F31" s="136"/>
      <c r="G31" s="136"/>
      <c r="H31" s="136"/>
      <c r="I31" s="136"/>
      <c r="J31" s="136"/>
    </row>
    <row r="32" spans="1:10" ht="19" customHeight="1" x14ac:dyDescent="0.2">
      <c r="A32" s="229"/>
      <c r="B32" s="229"/>
      <c r="C32" s="229"/>
      <c r="D32" s="229"/>
      <c r="E32" s="229"/>
      <c r="F32" s="136"/>
      <c r="G32" s="136"/>
      <c r="H32" s="136"/>
      <c r="I32" s="136"/>
      <c r="J32" s="136"/>
    </row>
    <row r="33" spans="1:10" ht="19" customHeight="1" x14ac:dyDescent="0.2">
      <c r="A33" s="293" t="s">
        <v>988</v>
      </c>
      <c r="B33" s="293"/>
      <c r="C33" s="293"/>
      <c r="D33" s="293"/>
      <c r="E33" s="293"/>
      <c r="F33" s="136"/>
      <c r="G33" s="136"/>
      <c r="H33" s="136"/>
      <c r="I33" s="136"/>
      <c r="J33" s="136"/>
    </row>
    <row r="34" spans="1:10" x14ac:dyDescent="0.2">
      <c r="A34" s="293"/>
      <c r="B34" s="293"/>
      <c r="C34" s="293"/>
      <c r="D34" s="293"/>
      <c r="E34" s="293"/>
      <c r="F34" s="136"/>
      <c r="G34" s="136"/>
      <c r="H34" s="136"/>
      <c r="I34" s="136"/>
      <c r="J34" s="136"/>
    </row>
    <row r="35" spans="1:10" ht="19" customHeight="1" x14ac:dyDescent="0.2">
      <c r="A35" s="289" t="s">
        <v>989</v>
      </c>
      <c r="B35" s="289"/>
      <c r="C35" s="289"/>
      <c r="D35" s="289"/>
      <c r="E35" s="289"/>
      <c r="F35" s="135"/>
    </row>
    <row r="36" spans="1:10" ht="19" customHeight="1" x14ac:dyDescent="0.2">
      <c r="A36" s="289" t="s">
        <v>990</v>
      </c>
      <c r="B36" s="289"/>
      <c r="C36" s="289"/>
      <c r="D36" s="289"/>
      <c r="E36" s="289"/>
      <c r="F36" s="135"/>
    </row>
    <row r="37" spans="1:10" ht="16" customHeight="1" x14ac:dyDescent="0.2">
      <c r="A37" s="289" t="s">
        <v>991</v>
      </c>
      <c r="B37" s="289"/>
      <c r="C37" s="289"/>
      <c r="D37" s="289"/>
      <c r="E37" s="289"/>
      <c r="F37" s="135"/>
    </row>
    <row r="38" spans="1:10" x14ac:dyDescent="0.2">
      <c r="A38" s="289"/>
      <c r="B38" s="289"/>
      <c r="C38" s="289"/>
      <c r="D38" s="289"/>
      <c r="E38" s="289"/>
      <c r="F38" s="135"/>
    </row>
    <row r="39" spans="1:10" x14ac:dyDescent="0.2">
      <c r="A39" s="137"/>
      <c r="B39" s="137"/>
      <c r="C39" s="137"/>
      <c r="D39" s="137"/>
      <c r="E39" s="137"/>
      <c r="F39" s="135"/>
    </row>
    <row r="40" spans="1:10" x14ac:dyDescent="0.2">
      <c r="A40" s="290" t="s">
        <v>992</v>
      </c>
      <c r="B40" s="290"/>
      <c r="C40" s="290"/>
      <c r="D40" s="290"/>
      <c r="E40" s="290"/>
    </row>
    <row r="41" spans="1:10" x14ac:dyDescent="0.2">
      <c r="A41" s="34" t="s">
        <v>993</v>
      </c>
    </row>
    <row r="43" spans="1:10" x14ac:dyDescent="0.2">
      <c r="B43" s="11" t="s">
        <v>35</v>
      </c>
    </row>
    <row r="45" spans="1:10" x14ac:dyDescent="0.2">
      <c r="A45" t="s">
        <v>994</v>
      </c>
    </row>
    <row r="47" spans="1:10" x14ac:dyDescent="0.2">
      <c r="B47" s="11" t="s">
        <v>20</v>
      </c>
    </row>
    <row r="49" spans="1:4" ht="78" customHeight="1" x14ac:dyDescent="0.2">
      <c r="A49" s="295" t="s">
        <v>986</v>
      </c>
      <c r="B49" s="295"/>
      <c r="C49" s="131" t="s">
        <v>995</v>
      </c>
      <c r="D49" s="131" t="s">
        <v>996</v>
      </c>
    </row>
    <row r="50" spans="1:4" ht="16" customHeight="1" x14ac:dyDescent="0.2">
      <c r="A50" s="294" t="s">
        <v>997</v>
      </c>
      <c r="B50" s="138" t="s">
        <v>998</v>
      </c>
      <c r="C50" s="150">
        <v>1430689</v>
      </c>
      <c r="D50" s="150">
        <v>0</v>
      </c>
    </row>
    <row r="51" spans="1:4" ht="34" x14ac:dyDescent="0.2">
      <c r="A51" s="294"/>
      <c r="B51" s="139" t="s">
        <v>999</v>
      </c>
      <c r="C51" s="150">
        <v>2096789</v>
      </c>
      <c r="D51" s="150">
        <v>18716</v>
      </c>
    </row>
    <row r="52" spans="1:4" ht="84" customHeight="1" x14ac:dyDescent="0.2">
      <c r="A52" s="294"/>
      <c r="B52" s="139" t="s">
        <v>1000</v>
      </c>
      <c r="C52" s="150">
        <v>23542001</v>
      </c>
      <c r="D52" s="150">
        <v>12960442</v>
      </c>
    </row>
    <row r="53" spans="1:4" ht="51" x14ac:dyDescent="0.2">
      <c r="A53" s="294"/>
      <c r="B53" s="139" t="s">
        <v>1001</v>
      </c>
      <c r="C53" s="150">
        <v>364763</v>
      </c>
      <c r="D53" s="150">
        <v>355697</v>
      </c>
    </row>
    <row r="54" spans="1:4" ht="17" x14ac:dyDescent="0.2">
      <c r="A54" s="294"/>
      <c r="B54" s="140" t="s">
        <v>1002</v>
      </c>
      <c r="C54" s="151">
        <f>SUM(C50:C53)</f>
        <v>27434242</v>
      </c>
      <c r="D54" s="151">
        <f>SUM(D50:D53)</f>
        <v>13334855</v>
      </c>
    </row>
    <row r="55" spans="1:4" ht="34" x14ac:dyDescent="0.2">
      <c r="A55" s="291" t="s">
        <v>1003</v>
      </c>
      <c r="B55" s="139" t="s">
        <v>1004</v>
      </c>
      <c r="C55" s="129">
        <v>4251437</v>
      </c>
      <c r="D55" s="129">
        <v>2534667</v>
      </c>
    </row>
    <row r="56" spans="1:4" x14ac:dyDescent="0.2">
      <c r="A56" s="291"/>
      <c r="B56" s="138" t="s">
        <v>1005</v>
      </c>
      <c r="C56" s="129">
        <v>269788</v>
      </c>
      <c r="D56" s="133"/>
    </row>
    <row r="57" spans="1:4" ht="51" x14ac:dyDescent="0.2">
      <c r="A57" s="291"/>
      <c r="B57" s="139" t="s">
        <v>1006</v>
      </c>
      <c r="C57" s="129"/>
      <c r="D57" s="129"/>
    </row>
    <row r="58" spans="1:4" x14ac:dyDescent="0.2">
      <c r="A58" s="291"/>
      <c r="B58" s="141" t="s">
        <v>1007</v>
      </c>
      <c r="C58" s="152">
        <f>SUM(C55:C57)</f>
        <v>4521225</v>
      </c>
      <c r="D58" s="152">
        <f>SUM(D55+D57)</f>
        <v>2534667</v>
      </c>
    </row>
    <row r="59" spans="1:4" x14ac:dyDescent="0.2">
      <c r="A59" s="291" t="s">
        <v>1008</v>
      </c>
      <c r="B59" s="138" t="s">
        <v>1009</v>
      </c>
      <c r="C59" s="129">
        <v>1163839</v>
      </c>
      <c r="D59" s="129">
        <v>2298234</v>
      </c>
    </row>
    <row r="60" spans="1:4" x14ac:dyDescent="0.2">
      <c r="A60" s="291"/>
      <c r="B60" s="138" t="s">
        <v>1010</v>
      </c>
      <c r="C60" s="129">
        <v>204243</v>
      </c>
      <c r="D60" s="129">
        <v>171949</v>
      </c>
    </row>
    <row r="61" spans="1:4" x14ac:dyDescent="0.2">
      <c r="A61" s="291"/>
      <c r="B61" s="138" t="s">
        <v>1011</v>
      </c>
      <c r="C61" s="129">
        <v>907610</v>
      </c>
      <c r="D61" s="129">
        <v>1035715</v>
      </c>
    </row>
    <row r="64" spans="1:4" ht="19" x14ac:dyDescent="0.25">
      <c r="A64" s="5" t="s">
        <v>1012</v>
      </c>
    </row>
    <row r="65" spans="1:5" x14ac:dyDescent="0.2">
      <c r="A65" s="229" t="s">
        <v>1013</v>
      </c>
      <c r="B65" s="229"/>
      <c r="C65" s="229"/>
      <c r="D65" s="229"/>
      <c r="E65" s="229"/>
    </row>
    <row r="66" spans="1:5" x14ac:dyDescent="0.2">
      <c r="A66" s="229"/>
      <c r="B66" s="229"/>
      <c r="C66" s="229"/>
      <c r="D66" s="229"/>
      <c r="E66" s="229"/>
    </row>
    <row r="67" spans="1:5" x14ac:dyDescent="0.2">
      <c r="A67" s="292" t="s">
        <v>1014</v>
      </c>
      <c r="B67" s="292"/>
      <c r="C67" s="292"/>
      <c r="D67" s="292"/>
      <c r="E67" s="292"/>
    </row>
    <row r="68" spans="1:5" x14ac:dyDescent="0.2">
      <c r="A68" s="292" t="s">
        <v>1015</v>
      </c>
      <c r="B68" s="292"/>
      <c r="C68" s="292"/>
      <c r="D68" s="292"/>
      <c r="E68" s="292"/>
    </row>
    <row r="69" spans="1:5" x14ac:dyDescent="0.2">
      <c r="A69" s="293" t="s">
        <v>1016</v>
      </c>
      <c r="B69" s="293"/>
      <c r="C69" s="293"/>
      <c r="D69" s="293"/>
      <c r="E69" s="293"/>
    </row>
    <row r="70" spans="1:5" x14ac:dyDescent="0.2">
      <c r="A70" s="293"/>
      <c r="B70" s="293"/>
      <c r="C70" s="293"/>
      <c r="D70" s="293"/>
      <c r="E70" s="293"/>
    </row>
    <row r="71" spans="1:5" x14ac:dyDescent="0.2">
      <c r="A71" s="288" t="s">
        <v>1017</v>
      </c>
      <c r="B71" s="288"/>
      <c r="C71" s="288"/>
      <c r="D71" s="288"/>
      <c r="E71" s="288"/>
    </row>
    <row r="73" spans="1:5" ht="51" x14ac:dyDescent="0.2">
      <c r="C73" s="142" t="s">
        <v>1018</v>
      </c>
      <c r="D73" s="142" t="s">
        <v>1019</v>
      </c>
      <c r="E73" s="142" t="s">
        <v>1020</v>
      </c>
    </row>
    <row r="74" spans="1:5" ht="51" customHeight="1" x14ac:dyDescent="0.2">
      <c r="A74" s="22"/>
      <c r="B74" s="53" t="s">
        <v>1021</v>
      </c>
      <c r="C74" s="37">
        <v>317</v>
      </c>
      <c r="D74" s="37">
        <v>1312</v>
      </c>
      <c r="E74" s="37">
        <v>16</v>
      </c>
    </row>
    <row r="75" spans="1:5" ht="51" customHeight="1" x14ac:dyDescent="0.2">
      <c r="A75" s="22"/>
      <c r="B75" s="53" t="s">
        <v>1022</v>
      </c>
      <c r="C75" s="37">
        <v>270</v>
      </c>
      <c r="D75" s="37">
        <v>1014</v>
      </c>
      <c r="E75" s="37">
        <v>12</v>
      </c>
    </row>
    <row r="76" spans="1:5" ht="51" customHeight="1" x14ac:dyDescent="0.2">
      <c r="A76" s="22"/>
      <c r="B76" s="53" t="s">
        <v>1023</v>
      </c>
      <c r="C76" s="37">
        <v>210</v>
      </c>
      <c r="D76" s="37">
        <v>825</v>
      </c>
      <c r="E76" s="37">
        <v>8</v>
      </c>
    </row>
    <row r="77" spans="1:5" ht="51" customHeight="1" x14ac:dyDescent="0.2">
      <c r="A77" s="22"/>
      <c r="B77" s="53" t="s">
        <v>1024</v>
      </c>
      <c r="C77" s="37">
        <v>201</v>
      </c>
      <c r="D77" s="37">
        <v>803</v>
      </c>
      <c r="E77" s="37">
        <v>8</v>
      </c>
    </row>
    <row r="78" spans="1:5" ht="51" customHeight="1" x14ac:dyDescent="0.2">
      <c r="A78" s="22"/>
      <c r="B78" s="53" t="s">
        <v>1025</v>
      </c>
      <c r="C78" s="37">
        <v>201</v>
      </c>
      <c r="D78" s="37">
        <v>802</v>
      </c>
      <c r="E78" s="37">
        <v>8</v>
      </c>
    </row>
    <row r="79" spans="1:5" ht="51" customHeight="1" x14ac:dyDescent="0.2">
      <c r="A79" s="22"/>
      <c r="B79" s="53" t="s">
        <v>1026</v>
      </c>
      <c r="C79" s="153">
        <v>145</v>
      </c>
      <c r="D79" s="153">
        <v>532</v>
      </c>
      <c r="E79" s="153">
        <v>6</v>
      </c>
    </row>
    <row r="80" spans="1:5" ht="51" customHeight="1" x14ac:dyDescent="0.2">
      <c r="A80" s="22"/>
      <c r="B80" s="53" t="s">
        <v>1027</v>
      </c>
      <c r="C80" s="153">
        <v>43</v>
      </c>
      <c r="D80" s="153">
        <v>161</v>
      </c>
      <c r="E80" s="153">
        <v>1</v>
      </c>
    </row>
    <row r="81" spans="1:5" ht="51" customHeight="1" x14ac:dyDescent="0.2">
      <c r="A81" s="22"/>
      <c r="B81" s="53" t="s">
        <v>1028</v>
      </c>
      <c r="C81" s="153">
        <v>57</v>
      </c>
      <c r="D81" s="153">
        <v>216</v>
      </c>
      <c r="E81" s="153">
        <v>2</v>
      </c>
    </row>
    <row r="82" spans="1:5" ht="113" customHeight="1" x14ac:dyDescent="0.2">
      <c r="A82" s="22"/>
      <c r="B82" s="53" t="s">
        <v>1029</v>
      </c>
      <c r="C82" s="76">
        <v>0.83940000000000003</v>
      </c>
      <c r="D82" s="76">
        <v>0.81100000000000005</v>
      </c>
      <c r="E82" s="76">
        <v>0.68530000000000002</v>
      </c>
    </row>
    <row r="83" spans="1:5" ht="76" customHeight="1" x14ac:dyDescent="0.2">
      <c r="A83" s="22"/>
      <c r="B83" s="53" t="s">
        <v>1030</v>
      </c>
      <c r="C83" s="129">
        <v>38111</v>
      </c>
      <c r="D83" s="129">
        <v>39124</v>
      </c>
      <c r="E83" s="129">
        <v>32886</v>
      </c>
    </row>
    <row r="84" spans="1:5" ht="51" customHeight="1" x14ac:dyDescent="0.2">
      <c r="A84" s="22"/>
      <c r="B84" s="53" t="s">
        <v>1031</v>
      </c>
      <c r="C84" s="129">
        <v>34727</v>
      </c>
      <c r="D84" s="129">
        <v>35307</v>
      </c>
      <c r="E84" s="129">
        <v>28636</v>
      </c>
    </row>
    <row r="85" spans="1:5" ht="51" customHeight="1" x14ac:dyDescent="0.2">
      <c r="A85" s="22"/>
      <c r="B85" s="53" t="s">
        <v>1032</v>
      </c>
      <c r="C85" s="129">
        <v>4691</v>
      </c>
      <c r="D85" s="129">
        <v>5827</v>
      </c>
      <c r="E85" s="129">
        <v>5666</v>
      </c>
    </row>
    <row r="86" spans="1:5" ht="67" customHeight="1" x14ac:dyDescent="0.2">
      <c r="A86" s="22"/>
      <c r="B86" s="53" t="s">
        <v>1033</v>
      </c>
      <c r="C86" s="129">
        <v>3754</v>
      </c>
      <c r="D86" s="129">
        <v>533</v>
      </c>
      <c r="E86" s="129">
        <v>4750</v>
      </c>
    </row>
    <row r="88" spans="1:5" ht="19" x14ac:dyDescent="0.25">
      <c r="A88" s="5" t="s">
        <v>1034</v>
      </c>
    </row>
    <row r="89" spans="1:5" x14ac:dyDescent="0.2">
      <c r="A89" s="229" t="s">
        <v>1035</v>
      </c>
      <c r="B89" s="229"/>
      <c r="C89" s="229"/>
      <c r="D89" s="229"/>
      <c r="E89" s="229"/>
    </row>
    <row r="90" spans="1:5" x14ac:dyDescent="0.2">
      <c r="A90" s="229"/>
      <c r="B90" s="229"/>
      <c r="C90" s="229"/>
      <c r="D90" s="229"/>
      <c r="E90" s="229"/>
    </row>
    <row r="91" spans="1:5" x14ac:dyDescent="0.2">
      <c r="A91" s="292" t="s">
        <v>1036</v>
      </c>
      <c r="B91" s="292"/>
      <c r="C91" s="292"/>
      <c r="D91" s="292"/>
      <c r="E91" s="292"/>
    </row>
    <row r="92" spans="1:5" x14ac:dyDescent="0.2">
      <c r="A92" s="293" t="s">
        <v>1037</v>
      </c>
      <c r="B92" s="293"/>
      <c r="C92" s="293"/>
      <c r="D92" s="293"/>
      <c r="E92" s="293"/>
    </row>
    <row r="93" spans="1:5" x14ac:dyDescent="0.2">
      <c r="A93" s="293"/>
      <c r="B93" s="293"/>
      <c r="C93" s="293"/>
      <c r="D93" s="293"/>
      <c r="E93" s="293"/>
    </row>
    <row r="94" spans="1:5" x14ac:dyDescent="0.2">
      <c r="A94" s="288" t="s">
        <v>1038</v>
      </c>
      <c r="B94" s="288"/>
      <c r="C94" s="288"/>
      <c r="D94" s="288"/>
      <c r="E94" s="288"/>
    </row>
    <row r="97" spans="1:5" ht="51" x14ac:dyDescent="0.2">
      <c r="C97" s="142" t="s">
        <v>1018</v>
      </c>
      <c r="D97" s="142" t="s">
        <v>1019</v>
      </c>
      <c r="E97" s="142" t="s">
        <v>1020</v>
      </c>
    </row>
    <row r="98" spans="1:5" ht="84.75" customHeight="1" x14ac:dyDescent="0.2">
      <c r="B98" s="53" t="s">
        <v>1039</v>
      </c>
      <c r="C98" s="153">
        <v>94</v>
      </c>
      <c r="D98" s="153">
        <v>442</v>
      </c>
      <c r="E98" s="153">
        <v>2</v>
      </c>
    </row>
    <row r="99" spans="1:5" ht="84.75" customHeight="1" x14ac:dyDescent="0.2">
      <c r="B99" s="53" t="s">
        <v>1040</v>
      </c>
      <c r="C99" s="129">
        <v>23800</v>
      </c>
      <c r="D99" s="129">
        <v>25898</v>
      </c>
      <c r="E99" s="129">
        <v>15750</v>
      </c>
    </row>
    <row r="100" spans="1:5" ht="84.75" customHeight="1" x14ac:dyDescent="0.2">
      <c r="B100" s="53" t="s">
        <v>1041</v>
      </c>
      <c r="C100" s="153">
        <v>18</v>
      </c>
      <c r="D100" s="153">
        <v>93</v>
      </c>
      <c r="E100" s="153">
        <v>1</v>
      </c>
    </row>
    <row r="101" spans="1:5" ht="84.75" customHeight="1" x14ac:dyDescent="0.2">
      <c r="B101" s="53" t="s">
        <v>1042</v>
      </c>
      <c r="C101" s="129">
        <v>8491</v>
      </c>
      <c r="D101" s="129">
        <v>11096</v>
      </c>
      <c r="E101" s="129">
        <v>3750</v>
      </c>
    </row>
    <row r="102" spans="1:5" x14ac:dyDescent="0.2">
      <c r="A102" s="1" t="s">
        <v>1043</v>
      </c>
    </row>
    <row r="104" spans="1:5" x14ac:dyDescent="0.2">
      <c r="A104" s="1" t="s">
        <v>1044</v>
      </c>
    </row>
    <row r="105" spans="1:5" x14ac:dyDescent="0.2">
      <c r="A105" s="293" t="s">
        <v>1045</v>
      </c>
      <c r="B105" s="293"/>
      <c r="C105" s="293"/>
      <c r="D105" s="293"/>
      <c r="E105" s="293"/>
    </row>
    <row r="106" spans="1:5" x14ac:dyDescent="0.2">
      <c r="A106" s="293"/>
      <c r="B106" s="293"/>
      <c r="C106" s="293"/>
      <c r="D106" s="293"/>
      <c r="E106" s="293"/>
    </row>
    <row r="107" spans="1:5" x14ac:dyDescent="0.2">
      <c r="A107" s="296" t="s">
        <v>1046</v>
      </c>
      <c r="B107" s="296"/>
      <c r="C107" s="296"/>
      <c r="D107" s="296"/>
      <c r="E107" s="296"/>
    </row>
    <row r="108" spans="1:5" x14ac:dyDescent="0.2">
      <c r="A108" s="292" t="s">
        <v>1047</v>
      </c>
      <c r="B108" s="292"/>
      <c r="C108" s="292"/>
      <c r="D108" s="292"/>
      <c r="E108" s="292"/>
    </row>
    <row r="110" spans="1:5" x14ac:dyDescent="0.2">
      <c r="A110" s="1" t="s">
        <v>1048</v>
      </c>
    </row>
    <row r="111" spans="1:5" x14ac:dyDescent="0.2">
      <c r="A111" s="296" t="s">
        <v>1049</v>
      </c>
      <c r="B111" s="296"/>
      <c r="C111" s="296"/>
      <c r="D111" s="296"/>
      <c r="E111" s="296"/>
    </row>
    <row r="112" spans="1:5" x14ac:dyDescent="0.2">
      <c r="A112" s="296" t="s">
        <v>1050</v>
      </c>
      <c r="B112" s="296"/>
      <c r="C112" s="296"/>
      <c r="D112" s="296"/>
      <c r="E112" s="296"/>
    </row>
    <row r="113" spans="1:5" x14ac:dyDescent="0.2">
      <c r="A113" s="296" t="s">
        <v>1051</v>
      </c>
      <c r="B113" s="296"/>
      <c r="C113" s="296"/>
      <c r="D113" s="296"/>
      <c r="E113" s="296"/>
    </row>
    <row r="114" spans="1:5" x14ac:dyDescent="0.2">
      <c r="A114" s="296" t="s">
        <v>1052</v>
      </c>
      <c r="B114" s="296"/>
      <c r="C114" s="296"/>
      <c r="D114" s="296"/>
      <c r="E114" s="296"/>
    </row>
    <row r="115" spans="1:5" x14ac:dyDescent="0.2">
      <c r="A115" s="296" t="s">
        <v>1053</v>
      </c>
      <c r="B115" s="296"/>
      <c r="C115" s="296"/>
      <c r="D115" s="296"/>
      <c r="E115" s="296"/>
    </row>
    <row r="118" spans="1:5" ht="19" x14ac:dyDescent="0.25">
      <c r="A118" s="5" t="s">
        <v>1054</v>
      </c>
    </row>
    <row r="119" spans="1:5" ht="48" customHeight="1" x14ac:dyDescent="0.2">
      <c r="A119" s="229" t="s">
        <v>1055</v>
      </c>
      <c r="B119" s="229"/>
      <c r="C119" s="229"/>
      <c r="D119" s="154">
        <v>282</v>
      </c>
      <c r="E119" s="7"/>
    </row>
    <row r="120" spans="1:5" x14ac:dyDescent="0.2">
      <c r="A120" s="7"/>
      <c r="B120" s="7"/>
      <c r="C120" s="7"/>
      <c r="D120" s="7"/>
      <c r="E120" s="7"/>
    </row>
    <row r="121" spans="1:5" ht="19" x14ac:dyDescent="0.25">
      <c r="A121" s="5" t="s">
        <v>1056</v>
      </c>
      <c r="B121" s="7"/>
      <c r="C121" s="7"/>
    </row>
    <row r="122" spans="1:5" x14ac:dyDescent="0.2">
      <c r="A122" s="229" t="s">
        <v>1057</v>
      </c>
      <c r="B122" s="229"/>
      <c r="C122" s="229"/>
      <c r="D122" s="229"/>
      <c r="E122" s="229"/>
    </row>
    <row r="123" spans="1:5" x14ac:dyDescent="0.2">
      <c r="A123" s="229"/>
      <c r="B123" s="229"/>
      <c r="C123" s="229"/>
      <c r="D123" s="229"/>
      <c r="E123" s="229"/>
    </row>
    <row r="125" spans="1:5" x14ac:dyDescent="0.2">
      <c r="A125" s="293" t="s">
        <v>1058</v>
      </c>
      <c r="B125" s="293"/>
      <c r="C125" s="293"/>
      <c r="D125" s="293"/>
      <c r="E125" s="293"/>
    </row>
    <row r="126" spans="1:5" x14ac:dyDescent="0.2">
      <c r="A126" s="293"/>
      <c r="B126" s="293"/>
      <c r="C126" s="293"/>
      <c r="D126" s="293"/>
      <c r="E126" s="293"/>
    </row>
    <row r="128" spans="1:5" x14ac:dyDescent="0.2">
      <c r="A128" s="293" t="s">
        <v>1059</v>
      </c>
      <c r="B128" s="293"/>
      <c r="C128" s="293"/>
      <c r="D128" s="293"/>
      <c r="E128" s="293"/>
    </row>
    <row r="129" spans="1:5" x14ac:dyDescent="0.2">
      <c r="A129" s="293"/>
      <c r="B129" s="293"/>
      <c r="C129" s="293"/>
      <c r="D129" s="293"/>
      <c r="E129" s="293"/>
    </row>
    <row r="130" spans="1:5" x14ac:dyDescent="0.2">
      <c r="A130" s="293"/>
      <c r="B130" s="293"/>
      <c r="C130" s="293"/>
      <c r="D130" s="293"/>
      <c r="E130" s="293"/>
    </row>
    <row r="133" spans="1:5" ht="170" x14ac:dyDescent="0.2">
      <c r="B133" s="26" t="s">
        <v>1060</v>
      </c>
      <c r="C133" s="21" t="s">
        <v>1061</v>
      </c>
      <c r="D133" s="21" t="s">
        <v>1062</v>
      </c>
      <c r="E133" s="21" t="s">
        <v>1063</v>
      </c>
    </row>
    <row r="134" spans="1:5" ht="94" customHeight="1" x14ac:dyDescent="0.2">
      <c r="B134" s="143" t="s">
        <v>1064</v>
      </c>
      <c r="C134" s="153">
        <v>167</v>
      </c>
      <c r="D134" s="40">
        <v>0.59</v>
      </c>
      <c r="E134" s="49">
        <v>34839</v>
      </c>
    </row>
    <row r="135" spans="1:5" ht="79" customHeight="1" x14ac:dyDescent="0.2">
      <c r="B135" s="143" t="s">
        <v>1065</v>
      </c>
      <c r="C135" s="153">
        <v>163</v>
      </c>
      <c r="D135" s="40">
        <v>0.57999999999999996</v>
      </c>
      <c r="E135" s="49">
        <v>21251</v>
      </c>
    </row>
    <row r="136" spans="1:5" ht="47" customHeight="1" x14ac:dyDescent="0.2">
      <c r="B136" s="144" t="s">
        <v>1066</v>
      </c>
      <c r="C136" s="153">
        <v>67</v>
      </c>
      <c r="D136" s="40">
        <v>0.24</v>
      </c>
      <c r="E136" s="49">
        <v>11120</v>
      </c>
    </row>
    <row r="137" spans="1:5" ht="47" customHeight="1" x14ac:dyDescent="0.2">
      <c r="B137" s="144" t="s">
        <v>1067</v>
      </c>
      <c r="C137" s="153">
        <v>0</v>
      </c>
      <c r="D137" s="40">
        <v>0</v>
      </c>
      <c r="E137" s="49" t="s">
        <v>1393</v>
      </c>
    </row>
    <row r="138" spans="1:5" ht="47" customHeight="1" x14ac:dyDescent="0.2">
      <c r="B138" s="144" t="s">
        <v>1068</v>
      </c>
      <c r="C138" s="153">
        <v>25</v>
      </c>
      <c r="D138" s="40">
        <v>0.09</v>
      </c>
      <c r="E138" s="49">
        <v>63364</v>
      </c>
    </row>
    <row r="139" spans="1:5" ht="29" customHeight="1" x14ac:dyDescent="0.2">
      <c r="B139" s="145"/>
      <c r="C139" s="17"/>
      <c r="D139" s="146"/>
      <c r="E139" s="147"/>
    </row>
    <row r="141" spans="1:5" ht="19" x14ac:dyDescent="0.25">
      <c r="A141" s="5" t="s">
        <v>1069</v>
      </c>
    </row>
    <row r="142" spans="1:5" x14ac:dyDescent="0.2">
      <c r="A142" t="s">
        <v>1070</v>
      </c>
      <c r="D142" s="17"/>
    </row>
    <row r="143" spans="1:5" x14ac:dyDescent="0.2">
      <c r="B143" s="148" t="s">
        <v>1071</v>
      </c>
      <c r="C143" s="90" t="str">
        <f>B43</f>
        <v>2022-2023 Final</v>
      </c>
    </row>
    <row r="145" spans="1:5" x14ac:dyDescent="0.2">
      <c r="A145" t="s">
        <v>1072</v>
      </c>
    </row>
    <row r="153" spans="1:5" ht="47" customHeight="1" x14ac:dyDescent="0.2">
      <c r="A153" s="229" t="s">
        <v>1073</v>
      </c>
      <c r="B153" s="229"/>
      <c r="C153" s="229"/>
      <c r="D153" s="154">
        <v>22</v>
      </c>
      <c r="E153" s="7"/>
    </row>
    <row r="154" spans="1:5" x14ac:dyDescent="0.2">
      <c r="A154" s="7"/>
      <c r="B154" s="7"/>
      <c r="C154" s="7"/>
      <c r="D154" s="7"/>
      <c r="E154" s="7"/>
    </row>
    <row r="155" spans="1:5" ht="47" customHeight="1" x14ac:dyDescent="0.2">
      <c r="A155" s="229" t="s">
        <v>1074</v>
      </c>
      <c r="B155" s="229"/>
      <c r="C155" s="229"/>
      <c r="D155" s="129">
        <v>38943</v>
      </c>
    </row>
    <row r="156" spans="1:5" x14ac:dyDescent="0.2">
      <c r="A156" s="7"/>
      <c r="B156" s="7"/>
      <c r="C156" s="7"/>
    </row>
    <row r="157" spans="1:5" ht="49" customHeight="1" x14ac:dyDescent="0.2">
      <c r="A157" s="229" t="s">
        <v>1075</v>
      </c>
      <c r="B157" s="229"/>
      <c r="C157" s="229"/>
      <c r="D157" s="129">
        <v>856754</v>
      </c>
    </row>
    <row r="159" spans="1:5" ht="19" x14ac:dyDescent="0.25">
      <c r="A159" s="5" t="s">
        <v>1076</v>
      </c>
    </row>
    <row r="160" spans="1:5" x14ac:dyDescent="0.2">
      <c r="A160" t="s">
        <v>1077</v>
      </c>
    </row>
    <row r="166" spans="1:4" x14ac:dyDescent="0.2">
      <c r="C166" s="30" t="s">
        <v>1078</v>
      </c>
      <c r="D166" s="134"/>
    </row>
    <row r="167" spans="1:4" x14ac:dyDescent="0.2">
      <c r="A167" s="30"/>
    </row>
    <row r="168" spans="1:4" ht="19" x14ac:dyDescent="0.25">
      <c r="A168" s="5" t="s">
        <v>1079</v>
      </c>
    </row>
    <row r="169" spans="1:4" x14ac:dyDescent="0.2">
      <c r="A169" t="s">
        <v>1080</v>
      </c>
    </row>
    <row r="177" spans="1:4" x14ac:dyDescent="0.2">
      <c r="B177" s="30" t="s">
        <v>1078</v>
      </c>
      <c r="C177" s="134"/>
    </row>
    <row r="180" spans="1:4" ht="19" x14ac:dyDescent="0.25">
      <c r="A180" s="5" t="s">
        <v>1081</v>
      </c>
    </row>
    <row r="182" spans="1:4" x14ac:dyDescent="0.2">
      <c r="A182" s="149" t="s">
        <v>1082</v>
      </c>
      <c r="D182" s="29" t="s">
        <v>21</v>
      </c>
    </row>
    <row r="183" spans="1:4" x14ac:dyDescent="0.2">
      <c r="A183" s="10" t="s">
        <v>1083</v>
      </c>
      <c r="B183" s="10"/>
    </row>
    <row r="184" spans="1:4" x14ac:dyDescent="0.2">
      <c r="A184" s="149"/>
    </row>
    <row r="185" spans="1:4" x14ac:dyDescent="0.2">
      <c r="A185" t="s">
        <v>1084</v>
      </c>
      <c r="C185" s="54">
        <v>45383</v>
      </c>
    </row>
    <row r="187" spans="1:4" x14ac:dyDescent="0.2">
      <c r="A187" t="s">
        <v>1085</v>
      </c>
      <c r="C187" s="54"/>
    </row>
    <row r="189" spans="1:4" ht="19" x14ac:dyDescent="0.25">
      <c r="A189" s="5" t="s">
        <v>1086</v>
      </c>
    </row>
    <row r="190" spans="1:4" x14ac:dyDescent="0.2">
      <c r="A190" t="s">
        <v>1087</v>
      </c>
    </row>
    <row r="192" spans="1:4" x14ac:dyDescent="0.2">
      <c r="A192" t="s">
        <v>1088</v>
      </c>
      <c r="C192" s="54"/>
    </row>
    <row r="194" spans="1:3" x14ac:dyDescent="0.2">
      <c r="A194" t="s">
        <v>1089</v>
      </c>
      <c r="C194" s="206">
        <v>45352</v>
      </c>
    </row>
    <row r="196" spans="1:3" ht="19" x14ac:dyDescent="0.25">
      <c r="A196" s="5" t="s">
        <v>1090</v>
      </c>
    </row>
    <row r="198" spans="1:3" x14ac:dyDescent="0.2">
      <c r="B198" t="s">
        <v>1091</v>
      </c>
      <c r="C198" s="206">
        <v>45413</v>
      </c>
    </row>
    <row r="199" spans="1:3" x14ac:dyDescent="0.2">
      <c r="B199" t="s">
        <v>1092</v>
      </c>
      <c r="C199" s="207">
        <v>2</v>
      </c>
    </row>
    <row r="200" spans="1:3" ht="19" x14ac:dyDescent="0.25">
      <c r="A200" s="5" t="s">
        <v>1093</v>
      </c>
    </row>
    <row r="201" spans="1:3" x14ac:dyDescent="0.2">
      <c r="A201" t="s">
        <v>1094</v>
      </c>
    </row>
    <row r="209" spans="1:5" x14ac:dyDescent="0.2">
      <c r="D209" s="30" t="s">
        <v>1095</v>
      </c>
      <c r="E209" s="134"/>
    </row>
    <row r="211" spans="1:5" ht="19" x14ac:dyDescent="0.25">
      <c r="A211" s="5" t="s">
        <v>1096</v>
      </c>
    </row>
    <row r="212" spans="1:5" x14ac:dyDescent="0.2">
      <c r="A212" t="s">
        <v>1094</v>
      </c>
    </row>
    <row r="220" spans="1:5" x14ac:dyDescent="0.2">
      <c r="C220" s="30" t="s">
        <v>1095</v>
      </c>
      <c r="D220" s="15"/>
    </row>
    <row r="222" spans="1:5" ht="7" customHeight="1" x14ac:dyDescent="0.2"/>
    <row r="223" spans="1:5" ht="19" x14ac:dyDescent="0.25">
      <c r="A223" s="5" t="s">
        <v>1097</v>
      </c>
    </row>
    <row r="224" spans="1:5" x14ac:dyDescent="0.2">
      <c r="A224" t="s">
        <v>1098</v>
      </c>
    </row>
    <row r="233" spans="1:1" ht="19" x14ac:dyDescent="0.25">
      <c r="A233" s="5" t="s">
        <v>1097</v>
      </c>
    </row>
    <row r="234" spans="1:1" x14ac:dyDescent="0.2">
      <c r="A234" t="s">
        <v>1099</v>
      </c>
    </row>
    <row r="246" spans="1:7" ht="19" x14ac:dyDescent="0.25">
      <c r="A246" s="5" t="s">
        <v>1100</v>
      </c>
    </row>
    <row r="248" spans="1:7" ht="16" customHeight="1" x14ac:dyDescent="0.2">
      <c r="A248" s="229" t="s">
        <v>1101</v>
      </c>
      <c r="B248" s="229"/>
      <c r="C248" s="229"/>
      <c r="D248" s="229"/>
      <c r="E248" s="229"/>
    </row>
    <row r="249" spans="1:7" x14ac:dyDescent="0.2">
      <c r="A249" s="229"/>
      <c r="B249" s="229"/>
      <c r="C249" s="229"/>
      <c r="D249" s="229"/>
      <c r="E249" s="229"/>
    </row>
    <row r="250" spans="1:7" x14ac:dyDescent="0.2">
      <c r="A250" s="229"/>
      <c r="B250" s="229"/>
      <c r="C250" s="229"/>
      <c r="D250" s="229"/>
      <c r="E250" s="229"/>
    </row>
    <row r="251" spans="1:7" ht="188" customHeight="1" x14ac:dyDescent="0.2">
      <c r="B251" s="134"/>
    </row>
    <row r="254" spans="1:7" ht="19" x14ac:dyDescent="0.25">
      <c r="A254" s="228" t="s">
        <v>1102</v>
      </c>
      <c r="B254" s="228"/>
      <c r="C254" s="228"/>
      <c r="D254" s="228"/>
      <c r="E254" s="228"/>
      <c r="F254" s="6"/>
      <c r="G254" s="6"/>
    </row>
  </sheetData>
  <sheetProtection formatColumns="0" formatRows="0" selectLockedCells="1"/>
  <mergeCells count="39">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 ref="A91:E91"/>
    <mergeCell ref="A92:E93"/>
    <mergeCell ref="A94:E94"/>
    <mergeCell ref="A105:E106"/>
    <mergeCell ref="A107:E107"/>
    <mergeCell ref="A1:E1"/>
    <mergeCell ref="A2:E8"/>
    <mergeCell ref="A33:E34"/>
    <mergeCell ref="A50:A54"/>
    <mergeCell ref="A55:A58"/>
    <mergeCell ref="A49:B49"/>
    <mergeCell ref="A35:E35"/>
    <mergeCell ref="A71:E71"/>
    <mergeCell ref="A89:E90"/>
    <mergeCell ref="A36:E36"/>
    <mergeCell ref="A9:E28"/>
    <mergeCell ref="A40:E40"/>
    <mergeCell ref="A37:E38"/>
    <mergeCell ref="A31:E32"/>
    <mergeCell ref="A59:A61"/>
    <mergeCell ref="A65:E66"/>
    <mergeCell ref="A67:E67"/>
    <mergeCell ref="A68:E68"/>
    <mergeCell ref="A69:E70"/>
  </mergeCells>
  <dataValidations count="2">
    <dataValidation type="list" allowBlank="1" showInputMessage="1" showErrorMessage="1" sqref="B48" xr:uid="{76FF96A5-D056-6843-B2E2-AC80710076CE}">
      <formula1>$G$45:$G$47</formula1>
    </dataValidation>
    <dataValidation type="list" allowBlank="1" showInputMessage="1" showErrorMessage="1" sqref="D183:D184" xr:uid="{C6FDEAFB-FC77-AD42-BDFA-B3BDB4519941}">
      <formula1>$F$182:$F$184</formula1>
    </dataValidation>
  </dataValidations>
  <pageMargins left="0.7" right="0.7" top="0.75" bottom="0.75" header="0.3" footer="0.3"/>
  <pageSetup orientation="landscape" horizontalDpi="0" verticalDpi="0"/>
  <headerFooter>
    <oddHeader xml:space="preserve">&amp;C  
</oddHeader>
    <oddFooter xml:space="preserve">&amp;C  </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20481" r:id="rId3" name="Check Box 1">
              <controlPr locked="0" defaultSize="0" autoFill="0" autoLine="0" autoPict="0">
                <anchor moveWithCells="1">
                  <from>
                    <xdr:col>0</xdr:col>
                    <xdr:colOff>1320800</xdr:colOff>
                    <xdr:row>145</xdr:row>
                    <xdr:rowOff>127000</xdr:rowOff>
                  </from>
                  <to>
                    <xdr:col>2</xdr:col>
                    <xdr:colOff>1384300</xdr:colOff>
                    <xdr:row>147</xdr:row>
                    <xdr:rowOff>101600</xdr:rowOff>
                  </to>
                </anchor>
              </controlPr>
            </control>
          </mc:Choice>
        </mc:AlternateContent>
        <mc:AlternateContent xmlns:mc="http://schemas.openxmlformats.org/markup-compatibility/2006">
          <mc:Choice Requires="x14">
            <control shapeId="20482" r:id="rId4" name="Check Box 2">
              <controlPr locked="0" defaultSize="0" autoFill="0" autoLine="0" autoPict="0">
                <anchor moveWithCells="1">
                  <from>
                    <xdr:col>0</xdr:col>
                    <xdr:colOff>1308100</xdr:colOff>
                    <xdr:row>147</xdr:row>
                    <xdr:rowOff>114300</xdr:rowOff>
                  </from>
                  <to>
                    <xdr:col>2</xdr:col>
                    <xdr:colOff>1384300</xdr:colOff>
                    <xdr:row>149</xdr:row>
                    <xdr:rowOff>88900</xdr:rowOff>
                  </to>
                </anchor>
              </controlPr>
            </control>
          </mc:Choice>
        </mc:AlternateContent>
        <mc:AlternateContent xmlns:mc="http://schemas.openxmlformats.org/markup-compatibility/2006">
          <mc:Choice Requires="x14">
            <control shapeId="20483" r:id="rId5" name="Check Box 3">
              <controlPr locked="0" defaultSize="0" autoFill="0" autoLine="0" autoPict="0">
                <anchor moveWithCells="1">
                  <from>
                    <xdr:col>0</xdr:col>
                    <xdr:colOff>1308100</xdr:colOff>
                    <xdr:row>149</xdr:row>
                    <xdr:rowOff>114300</xdr:rowOff>
                  </from>
                  <to>
                    <xdr:col>2</xdr:col>
                    <xdr:colOff>1384300</xdr:colOff>
                    <xdr:row>151</xdr:row>
                    <xdr:rowOff>88900</xdr:rowOff>
                  </to>
                </anchor>
              </controlPr>
            </control>
          </mc:Choice>
        </mc:AlternateContent>
        <mc:AlternateContent xmlns:mc="http://schemas.openxmlformats.org/markup-compatibility/2006">
          <mc:Choice Requires="x14">
            <control shapeId="20484" r:id="rId6" name="Check Box 4">
              <controlPr locked="0" defaultSize="0" autoFill="0" autoLine="0" autoPict="0">
                <anchor moveWithCells="1">
                  <from>
                    <xdr:col>0</xdr:col>
                    <xdr:colOff>419100</xdr:colOff>
                    <xdr:row>160</xdr:row>
                    <xdr:rowOff>114300</xdr:rowOff>
                  </from>
                  <to>
                    <xdr:col>1</xdr:col>
                    <xdr:colOff>2032000</xdr:colOff>
                    <xdr:row>162</xdr:row>
                    <xdr:rowOff>88900</xdr:rowOff>
                  </to>
                </anchor>
              </controlPr>
            </control>
          </mc:Choice>
        </mc:AlternateContent>
        <mc:AlternateContent xmlns:mc="http://schemas.openxmlformats.org/markup-compatibility/2006">
          <mc:Choice Requires="x14">
            <control shapeId="20485" r:id="rId7" name="Check Box 5">
              <controlPr locked="0" defaultSize="0" autoFill="0" autoLine="0" autoPict="0">
                <anchor moveWithCells="1">
                  <from>
                    <xdr:col>0</xdr:col>
                    <xdr:colOff>419100</xdr:colOff>
                    <xdr:row>162</xdr:row>
                    <xdr:rowOff>114300</xdr:rowOff>
                  </from>
                  <to>
                    <xdr:col>1</xdr:col>
                    <xdr:colOff>2044700</xdr:colOff>
                    <xdr:row>164</xdr:row>
                    <xdr:rowOff>88900</xdr:rowOff>
                  </to>
                </anchor>
              </controlPr>
            </control>
          </mc:Choice>
        </mc:AlternateContent>
        <mc:AlternateContent xmlns:mc="http://schemas.openxmlformats.org/markup-compatibility/2006">
          <mc:Choice Requires="x14">
            <control shapeId="20488" r:id="rId8" name="Check Box 8">
              <controlPr locked="0" defaultSize="0" autoFill="0" autoLine="0" autoPict="0">
                <anchor moveWithCells="1">
                  <from>
                    <xdr:col>0</xdr:col>
                    <xdr:colOff>419100</xdr:colOff>
                    <xdr:row>164</xdr:row>
                    <xdr:rowOff>50800</xdr:rowOff>
                  </from>
                  <to>
                    <xdr:col>1</xdr:col>
                    <xdr:colOff>2032000</xdr:colOff>
                    <xdr:row>166</xdr:row>
                    <xdr:rowOff>25400</xdr:rowOff>
                  </to>
                </anchor>
              </controlPr>
            </control>
          </mc:Choice>
        </mc:AlternateContent>
        <mc:AlternateContent xmlns:mc="http://schemas.openxmlformats.org/markup-compatibility/2006">
          <mc:Choice Requires="x14">
            <control shapeId="20489" r:id="rId9" name="Check Box 9">
              <controlPr locked="0" defaultSize="0" autoFill="0" autoLine="0" autoPict="0">
                <anchor moveWithCells="1">
                  <from>
                    <xdr:col>0</xdr:col>
                    <xdr:colOff>406400</xdr:colOff>
                    <xdr:row>169</xdr:row>
                    <xdr:rowOff>127000</xdr:rowOff>
                  </from>
                  <to>
                    <xdr:col>1</xdr:col>
                    <xdr:colOff>2019300</xdr:colOff>
                    <xdr:row>171</xdr:row>
                    <xdr:rowOff>101600</xdr:rowOff>
                  </to>
                </anchor>
              </controlPr>
            </control>
          </mc:Choice>
        </mc:AlternateContent>
        <mc:AlternateContent xmlns:mc="http://schemas.openxmlformats.org/markup-compatibility/2006">
          <mc:Choice Requires="x14">
            <control shapeId="20490" r:id="rId10" name="Check Box 10">
              <controlPr locked="0" defaultSize="0" autoFill="0" autoLine="0" autoPict="0">
                <anchor moveWithCells="1">
                  <from>
                    <xdr:col>0</xdr:col>
                    <xdr:colOff>406400</xdr:colOff>
                    <xdr:row>171</xdr:row>
                    <xdr:rowOff>127000</xdr:rowOff>
                  </from>
                  <to>
                    <xdr:col>1</xdr:col>
                    <xdr:colOff>2032000</xdr:colOff>
                    <xdr:row>173</xdr:row>
                    <xdr:rowOff>101600</xdr:rowOff>
                  </to>
                </anchor>
              </controlPr>
            </control>
          </mc:Choice>
        </mc:AlternateContent>
        <mc:AlternateContent xmlns:mc="http://schemas.openxmlformats.org/markup-compatibility/2006">
          <mc:Choice Requires="x14">
            <control shapeId="20491" r:id="rId11" name="Check Box 11">
              <controlPr locked="0" defaultSize="0" autoFill="0" autoLine="0" autoPict="0">
                <anchor moveWithCells="1">
                  <from>
                    <xdr:col>0</xdr:col>
                    <xdr:colOff>406400</xdr:colOff>
                    <xdr:row>173</xdr:row>
                    <xdr:rowOff>127000</xdr:rowOff>
                  </from>
                  <to>
                    <xdr:col>1</xdr:col>
                    <xdr:colOff>2806700</xdr:colOff>
                    <xdr:row>175</xdr:row>
                    <xdr:rowOff>101600</xdr:rowOff>
                  </to>
                </anchor>
              </controlPr>
            </control>
          </mc:Choice>
        </mc:AlternateContent>
        <mc:AlternateContent xmlns:mc="http://schemas.openxmlformats.org/markup-compatibility/2006">
          <mc:Choice Requires="x14">
            <control shapeId="20492" r:id="rId12" name="Check Box 12">
              <controlPr locked="0" defaultSize="0" autoFill="0" autoLine="0" autoPict="0">
                <anchor moveWithCells="1">
                  <from>
                    <xdr:col>1</xdr:col>
                    <xdr:colOff>3276600</xdr:colOff>
                    <xdr:row>169</xdr:row>
                    <xdr:rowOff>127000</xdr:rowOff>
                  </from>
                  <to>
                    <xdr:col>4</xdr:col>
                    <xdr:colOff>1130300</xdr:colOff>
                    <xdr:row>171</xdr:row>
                    <xdr:rowOff>101600</xdr:rowOff>
                  </to>
                </anchor>
              </controlPr>
            </control>
          </mc:Choice>
        </mc:AlternateContent>
        <mc:AlternateContent xmlns:mc="http://schemas.openxmlformats.org/markup-compatibility/2006">
          <mc:Choice Requires="x14">
            <control shapeId="20493" r:id="rId13" name="Check Box 13">
              <controlPr locked="0" defaultSize="0" autoFill="0" autoLine="0" autoPict="0">
                <anchor moveWithCells="1">
                  <from>
                    <xdr:col>1</xdr:col>
                    <xdr:colOff>3276600</xdr:colOff>
                    <xdr:row>173</xdr:row>
                    <xdr:rowOff>114300</xdr:rowOff>
                  </from>
                  <to>
                    <xdr:col>4</xdr:col>
                    <xdr:colOff>76200</xdr:colOff>
                    <xdr:row>175</xdr:row>
                    <xdr:rowOff>88900</xdr:rowOff>
                  </to>
                </anchor>
              </controlPr>
            </control>
          </mc:Choice>
        </mc:AlternateContent>
        <mc:AlternateContent xmlns:mc="http://schemas.openxmlformats.org/markup-compatibility/2006">
          <mc:Choice Requires="x14">
            <control shapeId="20494" r:id="rId14" name="Check Box 14">
              <controlPr locked="0" defaultSize="0" autoFill="0" autoLine="0" autoPict="0">
                <anchor moveWithCells="1">
                  <from>
                    <xdr:col>1</xdr:col>
                    <xdr:colOff>3276600</xdr:colOff>
                    <xdr:row>171</xdr:row>
                    <xdr:rowOff>101600</xdr:rowOff>
                  </from>
                  <to>
                    <xdr:col>4</xdr:col>
                    <xdr:colOff>76200</xdr:colOff>
                    <xdr:row>173</xdr:row>
                    <xdr:rowOff>76200</xdr:rowOff>
                  </to>
                </anchor>
              </controlPr>
            </control>
          </mc:Choice>
        </mc:AlternateContent>
        <mc:AlternateContent xmlns:mc="http://schemas.openxmlformats.org/markup-compatibility/2006">
          <mc:Choice Requires="x14">
            <control shapeId="20500" r:id="rId15" name="Check Box 20">
              <controlPr locked="0" defaultSize="0" autoFill="0" autoLine="0" autoPict="0">
                <anchor moveWithCells="1">
                  <from>
                    <xdr:col>0</xdr:col>
                    <xdr:colOff>1104900</xdr:colOff>
                    <xdr:row>201</xdr:row>
                    <xdr:rowOff>114300</xdr:rowOff>
                  </from>
                  <to>
                    <xdr:col>1</xdr:col>
                    <xdr:colOff>2336800</xdr:colOff>
                    <xdr:row>203</xdr:row>
                    <xdr:rowOff>88900</xdr:rowOff>
                  </to>
                </anchor>
              </controlPr>
            </control>
          </mc:Choice>
        </mc:AlternateContent>
        <mc:AlternateContent xmlns:mc="http://schemas.openxmlformats.org/markup-compatibility/2006">
          <mc:Choice Requires="x14">
            <control shapeId="20501" r:id="rId16" name="Check Box 21">
              <controlPr locked="0" defaultSize="0" autoFill="0" autoLine="0" autoPict="0">
                <anchor moveWithCells="1">
                  <from>
                    <xdr:col>0</xdr:col>
                    <xdr:colOff>1092200</xdr:colOff>
                    <xdr:row>203</xdr:row>
                    <xdr:rowOff>101600</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7" name="Check Box 22">
              <controlPr locked="0" defaultSize="0" autoFill="0" autoLine="0" autoPict="0">
                <anchor moveWithCells="1">
                  <from>
                    <xdr:col>0</xdr:col>
                    <xdr:colOff>1092200</xdr:colOff>
                    <xdr:row>205</xdr:row>
                    <xdr:rowOff>114300</xdr:rowOff>
                  </from>
                  <to>
                    <xdr:col>1</xdr:col>
                    <xdr:colOff>2324100</xdr:colOff>
                    <xdr:row>207</xdr:row>
                    <xdr:rowOff>88900</xdr:rowOff>
                  </to>
                </anchor>
              </controlPr>
            </control>
          </mc:Choice>
        </mc:AlternateContent>
        <mc:AlternateContent xmlns:mc="http://schemas.openxmlformats.org/markup-compatibility/2006">
          <mc:Choice Requires="x14">
            <control shapeId="20503" r:id="rId18" name="Check Box 23">
              <controlPr locked="0" defaultSize="0" autoFill="0" autoLine="0" autoPict="0">
                <anchor moveWithCells="1">
                  <from>
                    <xdr:col>0</xdr:col>
                    <xdr:colOff>1092200</xdr:colOff>
                    <xdr:row>207</xdr:row>
                    <xdr:rowOff>114300</xdr:rowOff>
                  </from>
                  <to>
                    <xdr:col>1</xdr:col>
                    <xdr:colOff>2324100</xdr:colOff>
                    <xdr:row>209</xdr:row>
                    <xdr:rowOff>88900</xdr:rowOff>
                  </to>
                </anchor>
              </controlPr>
            </control>
          </mc:Choice>
        </mc:AlternateContent>
        <mc:AlternateContent xmlns:mc="http://schemas.openxmlformats.org/markup-compatibility/2006">
          <mc:Choice Requires="x14">
            <control shapeId="20504" r:id="rId19" name="Check Box 24">
              <controlPr locked="0" defaultSize="0" autoFill="0" autoLine="0" autoPict="0">
                <anchor moveWithCells="1">
                  <from>
                    <xdr:col>1</xdr:col>
                    <xdr:colOff>3302000</xdr:colOff>
                    <xdr:row>201</xdr:row>
                    <xdr:rowOff>114300</xdr:rowOff>
                  </from>
                  <to>
                    <xdr:col>3</xdr:col>
                    <xdr:colOff>1130300</xdr:colOff>
                    <xdr:row>203</xdr:row>
                    <xdr:rowOff>88900</xdr:rowOff>
                  </to>
                </anchor>
              </controlPr>
            </control>
          </mc:Choice>
        </mc:AlternateContent>
        <mc:AlternateContent xmlns:mc="http://schemas.openxmlformats.org/markup-compatibility/2006">
          <mc:Choice Requires="x14">
            <control shapeId="20505" r:id="rId20" name="Check Box 25">
              <controlPr locked="0" defaultSize="0" autoFill="0" autoLine="0" autoPict="0">
                <anchor moveWithCells="1">
                  <from>
                    <xdr:col>1</xdr:col>
                    <xdr:colOff>3302000</xdr:colOff>
                    <xdr:row>203</xdr:row>
                    <xdr:rowOff>101600</xdr:rowOff>
                  </from>
                  <to>
                    <xdr:col>3</xdr:col>
                    <xdr:colOff>1117600</xdr:colOff>
                    <xdr:row>205</xdr:row>
                    <xdr:rowOff>76200</xdr:rowOff>
                  </to>
                </anchor>
              </controlPr>
            </control>
          </mc:Choice>
        </mc:AlternateContent>
        <mc:AlternateContent xmlns:mc="http://schemas.openxmlformats.org/markup-compatibility/2006">
          <mc:Choice Requires="x14">
            <control shapeId="20506" r:id="rId21" name="Check Box 26">
              <controlPr locked="0" defaultSize="0" autoFill="0" autoLine="0" autoPict="0">
                <anchor moveWithCells="1">
                  <from>
                    <xdr:col>1</xdr:col>
                    <xdr:colOff>3302000</xdr:colOff>
                    <xdr:row>205</xdr:row>
                    <xdr:rowOff>114300</xdr:rowOff>
                  </from>
                  <to>
                    <xdr:col>4</xdr:col>
                    <xdr:colOff>850900</xdr:colOff>
                    <xdr:row>207</xdr:row>
                    <xdr:rowOff>88900</xdr:rowOff>
                  </to>
                </anchor>
              </controlPr>
            </control>
          </mc:Choice>
        </mc:AlternateContent>
        <mc:AlternateContent xmlns:mc="http://schemas.openxmlformats.org/markup-compatibility/2006">
          <mc:Choice Requires="x14">
            <control shapeId="20507" r:id="rId22" name="Check Box 27">
              <controlPr locked="0" defaultSize="0" autoFill="0" autoLine="0" autoPict="0">
                <anchor moveWithCells="1">
                  <from>
                    <xdr:col>1</xdr:col>
                    <xdr:colOff>3302000</xdr:colOff>
                    <xdr:row>207</xdr:row>
                    <xdr:rowOff>101600</xdr:rowOff>
                  </from>
                  <to>
                    <xdr:col>2</xdr:col>
                    <xdr:colOff>1016000</xdr:colOff>
                    <xdr:row>209</xdr:row>
                    <xdr:rowOff>76200</xdr:rowOff>
                  </to>
                </anchor>
              </controlPr>
            </control>
          </mc:Choice>
        </mc:AlternateContent>
        <mc:AlternateContent xmlns:mc="http://schemas.openxmlformats.org/markup-compatibility/2006">
          <mc:Choice Requires="x14">
            <control shapeId="20508" r:id="rId23" name="Check Box 28">
              <controlPr locked="0" defaultSize="0" autoFill="0" autoLine="0" autoPict="0">
                <anchor moveWithCells="1">
                  <from>
                    <xdr:col>0</xdr:col>
                    <xdr:colOff>1117600</xdr:colOff>
                    <xdr:row>212</xdr:row>
                    <xdr:rowOff>101600</xdr:rowOff>
                  </from>
                  <to>
                    <xdr:col>1</xdr:col>
                    <xdr:colOff>1193800</xdr:colOff>
                    <xdr:row>214</xdr:row>
                    <xdr:rowOff>76200</xdr:rowOff>
                  </to>
                </anchor>
              </controlPr>
            </control>
          </mc:Choice>
        </mc:AlternateContent>
        <mc:AlternateContent xmlns:mc="http://schemas.openxmlformats.org/markup-compatibility/2006">
          <mc:Choice Requires="x14">
            <control shapeId="20509" r:id="rId24" name="Check Box 29">
              <controlPr locked="0" defaultSize="0" autoFill="0" autoLine="0" autoPict="0">
                <anchor moveWithCells="1">
                  <from>
                    <xdr:col>0</xdr:col>
                    <xdr:colOff>1104900</xdr:colOff>
                    <xdr:row>214</xdr:row>
                    <xdr:rowOff>88900</xdr:rowOff>
                  </from>
                  <to>
                    <xdr:col>1</xdr:col>
                    <xdr:colOff>647700</xdr:colOff>
                    <xdr:row>216</xdr:row>
                    <xdr:rowOff>63500</xdr:rowOff>
                  </to>
                </anchor>
              </controlPr>
            </control>
          </mc:Choice>
        </mc:AlternateContent>
        <mc:AlternateContent xmlns:mc="http://schemas.openxmlformats.org/markup-compatibility/2006">
          <mc:Choice Requires="x14">
            <control shapeId="20510" r:id="rId25" name="Check Box 30">
              <controlPr locked="0" defaultSize="0" autoFill="0" autoLine="0" autoPict="0">
                <anchor moveWithCells="1">
                  <from>
                    <xdr:col>0</xdr:col>
                    <xdr:colOff>1092200</xdr:colOff>
                    <xdr:row>216</xdr:row>
                    <xdr:rowOff>101600</xdr:rowOff>
                  </from>
                  <to>
                    <xdr:col>1</xdr:col>
                    <xdr:colOff>1651000</xdr:colOff>
                    <xdr:row>218</xdr:row>
                    <xdr:rowOff>76200</xdr:rowOff>
                  </to>
                </anchor>
              </controlPr>
            </control>
          </mc:Choice>
        </mc:AlternateContent>
        <mc:AlternateContent xmlns:mc="http://schemas.openxmlformats.org/markup-compatibility/2006">
          <mc:Choice Requires="x14">
            <control shapeId="20511" r:id="rId26" name="Check Box 31">
              <controlPr locked="0" defaultSize="0" autoFill="0" autoLine="0" autoPict="0">
                <anchor moveWithCells="1">
                  <from>
                    <xdr:col>0</xdr:col>
                    <xdr:colOff>1104900</xdr:colOff>
                    <xdr:row>218</xdr:row>
                    <xdr:rowOff>101600</xdr:rowOff>
                  </from>
                  <to>
                    <xdr:col>1</xdr:col>
                    <xdr:colOff>2336800</xdr:colOff>
                    <xdr:row>220</xdr:row>
                    <xdr:rowOff>76200</xdr:rowOff>
                  </to>
                </anchor>
              </controlPr>
            </control>
          </mc:Choice>
        </mc:AlternateContent>
        <mc:AlternateContent xmlns:mc="http://schemas.openxmlformats.org/markup-compatibility/2006">
          <mc:Choice Requires="x14">
            <control shapeId="20512" r:id="rId27" name="Check Box 32">
              <controlPr locked="0" defaultSize="0" autoFill="0" autoLine="0" autoPict="0">
                <anchor moveWithCells="1">
                  <from>
                    <xdr:col>1</xdr:col>
                    <xdr:colOff>2501900</xdr:colOff>
                    <xdr:row>212</xdr:row>
                    <xdr:rowOff>114300</xdr:rowOff>
                  </from>
                  <to>
                    <xdr:col>4</xdr:col>
                    <xdr:colOff>1079500</xdr:colOff>
                    <xdr:row>214</xdr:row>
                    <xdr:rowOff>88900</xdr:rowOff>
                  </to>
                </anchor>
              </controlPr>
            </control>
          </mc:Choice>
        </mc:AlternateContent>
        <mc:AlternateContent xmlns:mc="http://schemas.openxmlformats.org/markup-compatibility/2006">
          <mc:Choice Requires="x14">
            <control shapeId="20513" r:id="rId28" name="Check Box 33">
              <controlPr locked="0" defaultSize="0" autoFill="0" autoLine="0" autoPict="0">
                <anchor moveWithCells="1">
                  <from>
                    <xdr:col>1</xdr:col>
                    <xdr:colOff>2501900</xdr:colOff>
                    <xdr:row>214</xdr:row>
                    <xdr:rowOff>114300</xdr:rowOff>
                  </from>
                  <to>
                    <xdr:col>3</xdr:col>
                    <xdr:colOff>330200</xdr:colOff>
                    <xdr:row>216</xdr:row>
                    <xdr:rowOff>88900</xdr:rowOff>
                  </to>
                </anchor>
              </controlPr>
            </control>
          </mc:Choice>
        </mc:AlternateContent>
        <mc:AlternateContent xmlns:mc="http://schemas.openxmlformats.org/markup-compatibility/2006">
          <mc:Choice Requires="x14">
            <control shapeId="20514" r:id="rId29" name="Check Box 34">
              <controlPr locked="0" defaultSize="0" autoFill="0" autoLine="0" autoPict="0">
                <anchor moveWithCells="1">
                  <from>
                    <xdr:col>1</xdr:col>
                    <xdr:colOff>2489200</xdr:colOff>
                    <xdr:row>216</xdr:row>
                    <xdr:rowOff>114300</xdr:rowOff>
                  </from>
                  <to>
                    <xdr:col>3</xdr:col>
                    <xdr:colOff>317500</xdr:colOff>
                    <xdr:row>218</xdr:row>
                    <xdr:rowOff>88900</xdr:rowOff>
                  </to>
                </anchor>
              </controlPr>
            </control>
          </mc:Choice>
        </mc:AlternateContent>
        <mc:AlternateContent xmlns:mc="http://schemas.openxmlformats.org/markup-compatibility/2006">
          <mc:Choice Requires="x14">
            <control shapeId="20515" r:id="rId30" name="Check Box 35">
              <controlPr locked="0" defaultSize="0" autoFill="0" autoLine="0" autoPict="0">
                <anchor moveWithCells="1">
                  <from>
                    <xdr:col>1</xdr:col>
                    <xdr:colOff>2501900</xdr:colOff>
                    <xdr:row>218</xdr:row>
                    <xdr:rowOff>101600</xdr:rowOff>
                  </from>
                  <to>
                    <xdr:col>2</xdr:col>
                    <xdr:colOff>76200</xdr:colOff>
                    <xdr:row>220</xdr:row>
                    <xdr:rowOff>76200</xdr:rowOff>
                  </to>
                </anchor>
              </controlPr>
            </control>
          </mc:Choice>
        </mc:AlternateContent>
        <mc:AlternateContent xmlns:mc="http://schemas.openxmlformats.org/markup-compatibility/2006">
          <mc:Choice Requires="x14">
            <control shapeId="20516" r:id="rId31" name="Check Box 36">
              <controlPr locked="0" defaultSize="0" autoFill="0" autoLine="0" autoPict="0">
                <anchor moveWithCells="1">
                  <from>
                    <xdr:col>0</xdr:col>
                    <xdr:colOff>1104900</xdr:colOff>
                    <xdr:row>224</xdr:row>
                    <xdr:rowOff>12700</xdr:rowOff>
                  </from>
                  <to>
                    <xdr:col>1</xdr:col>
                    <xdr:colOff>1282700</xdr:colOff>
                    <xdr:row>225</xdr:row>
                    <xdr:rowOff>190500</xdr:rowOff>
                  </to>
                </anchor>
              </controlPr>
            </control>
          </mc:Choice>
        </mc:AlternateContent>
        <mc:AlternateContent xmlns:mc="http://schemas.openxmlformats.org/markup-compatibility/2006">
          <mc:Choice Requires="x14">
            <control shapeId="20517" r:id="rId32" name="Check Box 37">
              <controlPr locked="0" defaultSize="0" autoFill="0" autoLine="0" autoPict="0">
                <anchor moveWithCells="1">
                  <from>
                    <xdr:col>0</xdr:col>
                    <xdr:colOff>1117600</xdr:colOff>
                    <xdr:row>226</xdr:row>
                    <xdr:rowOff>0</xdr:rowOff>
                  </from>
                  <to>
                    <xdr:col>1</xdr:col>
                    <xdr:colOff>1295400</xdr:colOff>
                    <xdr:row>227</xdr:row>
                    <xdr:rowOff>177800</xdr:rowOff>
                  </to>
                </anchor>
              </controlPr>
            </control>
          </mc:Choice>
        </mc:AlternateContent>
        <mc:AlternateContent xmlns:mc="http://schemas.openxmlformats.org/markup-compatibility/2006">
          <mc:Choice Requires="x14">
            <control shapeId="20518" r:id="rId33" name="Check Box 38">
              <controlPr locked="0" defaultSize="0" autoFill="0" autoLine="0" autoPict="0">
                <anchor moveWithCells="1">
                  <from>
                    <xdr:col>0</xdr:col>
                    <xdr:colOff>1104900</xdr:colOff>
                    <xdr:row>228</xdr:row>
                    <xdr:rowOff>12700</xdr:rowOff>
                  </from>
                  <to>
                    <xdr:col>1</xdr:col>
                    <xdr:colOff>1282700</xdr:colOff>
                    <xdr:row>229</xdr:row>
                    <xdr:rowOff>190500</xdr:rowOff>
                  </to>
                </anchor>
              </controlPr>
            </control>
          </mc:Choice>
        </mc:AlternateContent>
        <mc:AlternateContent xmlns:mc="http://schemas.openxmlformats.org/markup-compatibility/2006">
          <mc:Choice Requires="x14">
            <control shapeId="20519" r:id="rId34" name="Check Box 39">
              <controlPr locked="0" defaultSize="0" autoFill="0" autoLine="0" autoPict="0">
                <anchor moveWithCells="1">
                  <from>
                    <xdr:col>0</xdr:col>
                    <xdr:colOff>1104900</xdr:colOff>
                    <xdr:row>230</xdr:row>
                    <xdr:rowOff>12700</xdr:rowOff>
                  </from>
                  <to>
                    <xdr:col>1</xdr:col>
                    <xdr:colOff>1282700</xdr:colOff>
                    <xdr:row>231</xdr:row>
                    <xdr:rowOff>190500</xdr:rowOff>
                  </to>
                </anchor>
              </controlPr>
            </control>
          </mc:Choice>
        </mc:AlternateContent>
        <mc:AlternateContent xmlns:mc="http://schemas.openxmlformats.org/markup-compatibility/2006">
          <mc:Choice Requires="x14">
            <control shapeId="20520" r:id="rId35" name="Check Box 40">
              <controlPr locked="0" defaultSize="0" autoFill="0" autoLine="0" autoPict="0">
                <anchor moveWithCells="1">
                  <from>
                    <xdr:col>1</xdr:col>
                    <xdr:colOff>1524000</xdr:colOff>
                    <xdr:row>224</xdr:row>
                    <xdr:rowOff>12700</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6" name="Check Box 41">
              <controlPr locked="0" defaultSize="0" autoFill="0" autoLine="0" autoPict="0">
                <anchor moveWithCells="1">
                  <from>
                    <xdr:col>1</xdr:col>
                    <xdr:colOff>1536700</xdr:colOff>
                    <xdr:row>226</xdr:row>
                    <xdr:rowOff>0</xdr:rowOff>
                  </from>
                  <to>
                    <xdr:col>1</xdr:col>
                    <xdr:colOff>3060700</xdr:colOff>
                    <xdr:row>227</xdr:row>
                    <xdr:rowOff>177800</xdr:rowOff>
                  </to>
                </anchor>
              </controlPr>
            </control>
          </mc:Choice>
        </mc:AlternateContent>
        <mc:AlternateContent xmlns:mc="http://schemas.openxmlformats.org/markup-compatibility/2006">
          <mc:Choice Requires="x14">
            <control shapeId="20522" r:id="rId37" name="Check Box 42">
              <controlPr locked="0" defaultSize="0" autoFill="0" autoLine="0" autoPict="0">
                <anchor moveWithCells="1">
                  <from>
                    <xdr:col>1</xdr:col>
                    <xdr:colOff>1524000</xdr:colOff>
                    <xdr:row>228</xdr:row>
                    <xdr:rowOff>12700</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8" name="Check Box 43">
              <controlPr locked="0" defaultSize="0" autoFill="0" autoLine="0" autoPict="0">
                <anchor moveWithCells="1">
                  <from>
                    <xdr:col>1</xdr:col>
                    <xdr:colOff>1524000</xdr:colOff>
                    <xdr:row>230</xdr:row>
                    <xdr:rowOff>12700</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39" name="Check Box 44">
              <controlPr locked="0" defaultSize="0" autoFill="0" autoLine="0" autoPict="0">
                <anchor moveWithCells="1">
                  <from>
                    <xdr:col>1</xdr:col>
                    <xdr:colOff>3302000</xdr:colOff>
                    <xdr:row>223</xdr:row>
                    <xdr:rowOff>190500</xdr:rowOff>
                  </from>
                  <to>
                    <xdr:col>3</xdr:col>
                    <xdr:colOff>63500</xdr:colOff>
                    <xdr:row>225</xdr:row>
                    <xdr:rowOff>165100</xdr:rowOff>
                  </to>
                </anchor>
              </controlPr>
            </control>
          </mc:Choice>
        </mc:AlternateContent>
        <mc:AlternateContent xmlns:mc="http://schemas.openxmlformats.org/markup-compatibility/2006">
          <mc:Choice Requires="x14">
            <control shapeId="20525" r:id="rId40" name="Check Box 45">
              <controlPr locked="0" defaultSize="0" autoFill="0" autoLine="0" autoPict="0">
                <anchor moveWithCells="1">
                  <from>
                    <xdr:col>1</xdr:col>
                    <xdr:colOff>3302000</xdr:colOff>
                    <xdr:row>225</xdr:row>
                    <xdr:rowOff>177800</xdr:rowOff>
                  </from>
                  <to>
                    <xdr:col>3</xdr:col>
                    <xdr:colOff>76200</xdr:colOff>
                    <xdr:row>227</xdr:row>
                    <xdr:rowOff>152400</xdr:rowOff>
                  </to>
                </anchor>
              </controlPr>
            </control>
          </mc:Choice>
        </mc:AlternateContent>
        <mc:AlternateContent xmlns:mc="http://schemas.openxmlformats.org/markup-compatibility/2006">
          <mc:Choice Requires="x14">
            <control shapeId="20526" r:id="rId41" name="Check Box 46">
              <controlPr locked="0" defaultSize="0" autoFill="0" autoLine="0" autoPict="0">
                <anchor moveWithCells="1">
                  <from>
                    <xdr:col>1</xdr:col>
                    <xdr:colOff>3302000</xdr:colOff>
                    <xdr:row>227</xdr:row>
                    <xdr:rowOff>190500</xdr:rowOff>
                  </from>
                  <to>
                    <xdr:col>3</xdr:col>
                    <xdr:colOff>762000</xdr:colOff>
                    <xdr:row>229</xdr:row>
                    <xdr:rowOff>165100</xdr:rowOff>
                  </to>
                </anchor>
              </controlPr>
            </control>
          </mc:Choice>
        </mc:AlternateContent>
        <mc:AlternateContent xmlns:mc="http://schemas.openxmlformats.org/markup-compatibility/2006">
          <mc:Choice Requires="x14">
            <control shapeId="20528" r:id="rId42" name="Check Box 48">
              <controlPr locked="0" defaultSize="0" autoFill="0" autoLine="0" autoPict="0">
                <anchor moveWithCells="1">
                  <from>
                    <xdr:col>0</xdr:col>
                    <xdr:colOff>1092200</xdr:colOff>
                    <xdr:row>234</xdr:row>
                    <xdr:rowOff>114300</xdr:rowOff>
                  </from>
                  <to>
                    <xdr:col>1</xdr:col>
                    <xdr:colOff>1270000</xdr:colOff>
                    <xdr:row>236</xdr:row>
                    <xdr:rowOff>88900</xdr:rowOff>
                  </to>
                </anchor>
              </controlPr>
            </control>
          </mc:Choice>
        </mc:AlternateContent>
        <mc:AlternateContent xmlns:mc="http://schemas.openxmlformats.org/markup-compatibility/2006">
          <mc:Choice Requires="x14">
            <control shapeId="20529" r:id="rId43" name="Check Box 49">
              <controlPr locked="0" defaultSize="0" autoFill="0" autoLine="0" autoPict="0">
                <anchor moveWithCells="1">
                  <from>
                    <xdr:col>0</xdr:col>
                    <xdr:colOff>1104900</xdr:colOff>
                    <xdr:row>236</xdr:row>
                    <xdr:rowOff>101600</xdr:rowOff>
                  </from>
                  <to>
                    <xdr:col>1</xdr:col>
                    <xdr:colOff>1282700</xdr:colOff>
                    <xdr:row>238</xdr:row>
                    <xdr:rowOff>76200</xdr:rowOff>
                  </to>
                </anchor>
              </controlPr>
            </control>
          </mc:Choice>
        </mc:AlternateContent>
        <mc:AlternateContent xmlns:mc="http://schemas.openxmlformats.org/markup-compatibility/2006">
          <mc:Choice Requires="x14">
            <control shapeId="20530" r:id="rId44" name="Check Box 50">
              <controlPr locked="0" defaultSize="0" autoFill="0" autoLine="0" autoPict="0">
                <anchor moveWithCells="1">
                  <from>
                    <xdr:col>0</xdr:col>
                    <xdr:colOff>1092200</xdr:colOff>
                    <xdr:row>238</xdr:row>
                    <xdr:rowOff>114300</xdr:rowOff>
                  </from>
                  <to>
                    <xdr:col>1</xdr:col>
                    <xdr:colOff>1270000</xdr:colOff>
                    <xdr:row>240</xdr:row>
                    <xdr:rowOff>88900</xdr:rowOff>
                  </to>
                </anchor>
              </controlPr>
            </control>
          </mc:Choice>
        </mc:AlternateContent>
        <mc:AlternateContent xmlns:mc="http://schemas.openxmlformats.org/markup-compatibility/2006">
          <mc:Choice Requires="x14">
            <control shapeId="20531" r:id="rId45" name="Check Box 51">
              <controlPr locked="0" defaultSize="0" autoFill="0" autoLine="0" autoPict="0">
                <anchor moveWithCells="1">
                  <from>
                    <xdr:col>0</xdr:col>
                    <xdr:colOff>1092200</xdr:colOff>
                    <xdr:row>240</xdr:row>
                    <xdr:rowOff>114300</xdr:rowOff>
                  </from>
                  <to>
                    <xdr:col>1</xdr:col>
                    <xdr:colOff>1270000</xdr:colOff>
                    <xdr:row>242</xdr:row>
                    <xdr:rowOff>88900</xdr:rowOff>
                  </to>
                </anchor>
              </controlPr>
            </control>
          </mc:Choice>
        </mc:AlternateContent>
        <mc:AlternateContent xmlns:mc="http://schemas.openxmlformats.org/markup-compatibility/2006">
          <mc:Choice Requires="x14">
            <control shapeId="20532" r:id="rId46" name="Check Box 52">
              <controlPr locked="0" defaultSize="0" autoFill="0" autoLine="0" autoPict="0">
                <anchor moveWithCells="1">
                  <from>
                    <xdr:col>1</xdr:col>
                    <xdr:colOff>1511300</xdr:colOff>
                    <xdr:row>234</xdr:row>
                    <xdr:rowOff>114300</xdr:rowOff>
                  </from>
                  <to>
                    <xdr:col>1</xdr:col>
                    <xdr:colOff>3035300</xdr:colOff>
                    <xdr:row>236</xdr:row>
                    <xdr:rowOff>88900</xdr:rowOff>
                  </to>
                </anchor>
              </controlPr>
            </control>
          </mc:Choice>
        </mc:AlternateContent>
        <mc:AlternateContent xmlns:mc="http://schemas.openxmlformats.org/markup-compatibility/2006">
          <mc:Choice Requires="x14">
            <control shapeId="20533" r:id="rId47" name="Check Box 53">
              <controlPr locked="0" defaultSize="0" autoFill="0" autoLine="0" autoPict="0">
                <anchor moveWithCells="1">
                  <from>
                    <xdr:col>1</xdr:col>
                    <xdr:colOff>1524000</xdr:colOff>
                    <xdr:row>236</xdr:row>
                    <xdr:rowOff>101600</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8" name="Check Box 54">
              <controlPr locked="0" defaultSize="0" autoFill="0" autoLine="0" autoPict="0">
                <anchor moveWithCells="1">
                  <from>
                    <xdr:col>1</xdr:col>
                    <xdr:colOff>1511300</xdr:colOff>
                    <xdr:row>238</xdr:row>
                    <xdr:rowOff>114300</xdr:rowOff>
                  </from>
                  <to>
                    <xdr:col>1</xdr:col>
                    <xdr:colOff>3035300</xdr:colOff>
                    <xdr:row>240</xdr:row>
                    <xdr:rowOff>88900</xdr:rowOff>
                  </to>
                </anchor>
              </controlPr>
            </control>
          </mc:Choice>
        </mc:AlternateContent>
        <mc:AlternateContent xmlns:mc="http://schemas.openxmlformats.org/markup-compatibility/2006">
          <mc:Choice Requires="x14">
            <control shapeId="20535" r:id="rId49" name="Check Box 55">
              <controlPr locked="0" defaultSize="0" autoFill="0" autoLine="0" autoPict="0">
                <anchor moveWithCells="1">
                  <from>
                    <xdr:col>1</xdr:col>
                    <xdr:colOff>3289300</xdr:colOff>
                    <xdr:row>236</xdr:row>
                    <xdr:rowOff>127000</xdr:rowOff>
                  </from>
                  <to>
                    <xdr:col>3</xdr:col>
                    <xdr:colOff>38100</xdr:colOff>
                    <xdr:row>238</xdr:row>
                    <xdr:rowOff>101600</xdr:rowOff>
                  </to>
                </anchor>
              </controlPr>
            </control>
          </mc:Choice>
        </mc:AlternateContent>
        <mc:AlternateContent xmlns:mc="http://schemas.openxmlformats.org/markup-compatibility/2006">
          <mc:Choice Requires="x14">
            <control shapeId="20536" r:id="rId50" name="Check Box 56">
              <controlPr locked="0" defaultSize="0" autoFill="0" autoLine="0" autoPict="0">
                <anchor moveWithCells="1">
                  <from>
                    <xdr:col>1</xdr:col>
                    <xdr:colOff>3289300</xdr:colOff>
                    <xdr:row>238</xdr:row>
                    <xdr:rowOff>88900</xdr:rowOff>
                  </from>
                  <to>
                    <xdr:col>3</xdr:col>
                    <xdr:colOff>749300</xdr:colOff>
                    <xdr:row>240</xdr:row>
                    <xdr:rowOff>63500</xdr:rowOff>
                  </to>
                </anchor>
              </controlPr>
            </control>
          </mc:Choice>
        </mc:AlternateContent>
        <mc:AlternateContent xmlns:mc="http://schemas.openxmlformats.org/markup-compatibility/2006">
          <mc:Choice Requires="x14">
            <control shapeId="20537" r:id="rId51" name="Check Box 57">
              <controlPr locked="0" defaultSize="0" autoFill="0" autoLine="0" autoPict="0">
                <anchor moveWithCells="1">
                  <from>
                    <xdr:col>1</xdr:col>
                    <xdr:colOff>1498600</xdr:colOff>
                    <xdr:row>240</xdr:row>
                    <xdr:rowOff>101600</xdr:rowOff>
                  </from>
                  <to>
                    <xdr:col>1</xdr:col>
                    <xdr:colOff>3022600</xdr:colOff>
                    <xdr:row>242</xdr:row>
                    <xdr:rowOff>76200</xdr:rowOff>
                  </to>
                </anchor>
              </controlPr>
            </control>
          </mc:Choice>
        </mc:AlternateContent>
        <mc:AlternateContent xmlns:mc="http://schemas.openxmlformats.org/markup-compatibility/2006">
          <mc:Choice Requires="x14">
            <control shapeId="20538" r:id="rId52" name="Check Box 58">
              <controlPr locked="0" defaultSize="0" autoFill="0" autoLine="0" autoPict="0">
                <anchor moveWithCells="1">
                  <from>
                    <xdr:col>1</xdr:col>
                    <xdr:colOff>3289300</xdr:colOff>
                    <xdr:row>234</xdr:row>
                    <xdr:rowOff>114300</xdr:rowOff>
                  </from>
                  <to>
                    <xdr:col>3</xdr:col>
                    <xdr:colOff>50800</xdr:colOff>
                    <xdr:row>236</xdr:row>
                    <xdr:rowOff>88900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35D9F16-4ABD-1D4C-A39A-4FC233C69576}">
          <x14:formula1>
            <xm:f>validations!$A$1:$A$2</xm:f>
          </x14:formula1>
          <xm:sqref>D182</xm:sqref>
        </x14:dataValidation>
        <x14:dataValidation type="list" allowBlank="1" showInputMessage="1" showErrorMessage="1" xr:uid="{B93CA3FB-ABF6-7D43-B9CC-DB4D45152383}">
          <x14:formula1>
            <xm:f>validations!$T$1:$T$3</xm:f>
          </x14:formula1>
          <xm:sqref>B47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EC495F-25E2-48D5-8355-5A49C82391B8}">
  <ds:schemaRefs>
    <ds:schemaRef ds:uri="http://schemas.microsoft.com/sharepoint/v3"/>
    <ds:schemaRef ds:uri="http://purl.org/dc/dcmitype/"/>
    <ds:schemaRef ds:uri="http://purl.org/dc/terms/"/>
    <ds:schemaRef ds:uri="ab3d5e18-20ff-42b7-aeea-4bbbe4e146d1"/>
    <ds:schemaRef ds:uri="http://schemas.openxmlformats.org/package/2006/metadata/core-properties"/>
    <ds:schemaRef ds:uri="http://schemas.microsoft.com/office/2006/documentManagement/types"/>
    <ds:schemaRef ds:uri="220e8e58-85be-4bd4-9c14-013d28eb09c5"/>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E41E23-8653-40E4-8673-CBEE25733D30}">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3</vt:i4>
      </vt:variant>
    </vt:vector>
  </HeadingPairs>
  <TitlesOfParts>
    <vt:vector size="17" baseType="lpstr">
      <vt:lpstr>Start Here</vt:lpstr>
      <vt:lpstr>CDS-A</vt:lpstr>
      <vt:lpstr>CDS-B</vt:lpstr>
      <vt:lpstr>CDS-C</vt:lpstr>
      <vt:lpstr>CDS-D</vt:lpstr>
      <vt:lpstr>CDS-E</vt:lpstr>
      <vt:lpstr>CDS-F</vt:lpstr>
      <vt:lpstr>CDS-G</vt:lpstr>
      <vt:lpstr>CDS-H</vt:lpstr>
      <vt:lpstr>CDS-I</vt:lpstr>
      <vt:lpstr>CDS-J</vt:lpstr>
      <vt:lpstr>DEFINITIONS</vt:lpstr>
      <vt:lpstr>multi select</vt:lpstr>
      <vt:lpstr>validations</vt:lpstr>
      <vt:lpstr>DEFINITIONS!_Hlk22631867</vt:lpstr>
      <vt:lpstr>'CDS-C'!OLE_LINK2</vt:lpstr>
      <vt:lpstr>'CDS-H'!Print_Area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cp:revision/>
  <cp:lastPrinted>2025-02-27T14:45:22Z</cp:lastPrinted>
  <dcterms:created xsi:type="dcterms:W3CDTF">2023-08-17T17:23:40Z</dcterms:created>
  <dcterms:modified xsi:type="dcterms:W3CDTF">2025-03-03T21:13:54Z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